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bookViews>
    <workbookView xWindow="390" yWindow="390" windowWidth="19350" windowHeight="1443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I50" i="1" l="1"/>
  <c r="I51" i="1"/>
  <c r="I52" i="1"/>
  <c r="I53" i="1"/>
  <c r="I54" i="1"/>
  <c r="I55" i="1"/>
  <c r="I56" i="1"/>
  <c r="I57" i="1"/>
  <c r="I58" i="1"/>
  <c r="I59" i="1"/>
  <c r="I60" i="1"/>
  <c r="I49" i="1"/>
  <c r="E26" i="1" l="1"/>
  <c r="E24" i="1"/>
  <c r="AC177" i="12"/>
  <c r="F39" i="1" s="1"/>
  <c r="I9" i="12"/>
  <c r="K9" i="12"/>
  <c r="M9" i="12"/>
  <c r="O9" i="12"/>
  <c r="Q9" i="12"/>
  <c r="U9" i="12"/>
  <c r="G8" i="12"/>
  <c r="I10" i="12"/>
  <c r="K10" i="12"/>
  <c r="O10" i="12"/>
  <c r="O8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O12" i="12" s="1"/>
  <c r="Q13" i="12"/>
  <c r="U13" i="12"/>
  <c r="G12" i="12"/>
  <c r="I14" i="12"/>
  <c r="K14" i="12"/>
  <c r="O14" i="12"/>
  <c r="Q14" i="12"/>
  <c r="U14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8" i="12"/>
  <c r="K18" i="12"/>
  <c r="O18" i="12"/>
  <c r="Q18" i="12"/>
  <c r="U18" i="12"/>
  <c r="I19" i="12"/>
  <c r="K19" i="12"/>
  <c r="M19" i="12"/>
  <c r="O19" i="12"/>
  <c r="Q19" i="12"/>
  <c r="U19" i="12"/>
  <c r="M20" i="12"/>
  <c r="I20" i="12"/>
  <c r="K20" i="12"/>
  <c r="O20" i="12"/>
  <c r="Q20" i="12"/>
  <c r="U20" i="12"/>
  <c r="M21" i="12"/>
  <c r="I21" i="12"/>
  <c r="K21" i="12"/>
  <c r="O21" i="12"/>
  <c r="Q21" i="12"/>
  <c r="U21" i="12"/>
  <c r="I23" i="12"/>
  <c r="K23" i="12"/>
  <c r="M23" i="12"/>
  <c r="O23" i="12"/>
  <c r="Q23" i="12"/>
  <c r="U23" i="12"/>
  <c r="G22" i="12"/>
  <c r="I24" i="12"/>
  <c r="K24" i="12"/>
  <c r="O24" i="12"/>
  <c r="Q24" i="12"/>
  <c r="U24" i="12"/>
  <c r="M25" i="12"/>
  <c r="I25" i="12"/>
  <c r="K25" i="12"/>
  <c r="O25" i="12"/>
  <c r="Q25" i="12"/>
  <c r="U25" i="12"/>
  <c r="M26" i="12"/>
  <c r="I26" i="12"/>
  <c r="K26" i="12"/>
  <c r="O26" i="12"/>
  <c r="Q26" i="12"/>
  <c r="U26" i="12"/>
  <c r="I27" i="12"/>
  <c r="K27" i="12"/>
  <c r="M27" i="12"/>
  <c r="O27" i="12"/>
  <c r="Q27" i="12"/>
  <c r="U27" i="12"/>
  <c r="M28" i="12"/>
  <c r="I28" i="12"/>
  <c r="K28" i="12"/>
  <c r="O28" i="12"/>
  <c r="Q28" i="12"/>
  <c r="U28" i="12"/>
  <c r="M29" i="12"/>
  <c r="I29" i="12"/>
  <c r="K29" i="12"/>
  <c r="O29" i="12"/>
  <c r="Q29" i="12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M32" i="12"/>
  <c r="I32" i="12"/>
  <c r="K32" i="12"/>
  <c r="O32" i="12"/>
  <c r="Q32" i="12"/>
  <c r="U32" i="12"/>
  <c r="M33" i="12"/>
  <c r="I33" i="12"/>
  <c r="K33" i="12"/>
  <c r="O33" i="12"/>
  <c r="Q33" i="12"/>
  <c r="U33" i="12"/>
  <c r="O34" i="12"/>
  <c r="G34" i="12"/>
  <c r="I35" i="12"/>
  <c r="I34" i="12" s="1"/>
  <c r="G53" i="1" s="1"/>
  <c r="K35" i="12"/>
  <c r="K34" i="12" s="1"/>
  <c r="H53" i="1" s="1"/>
  <c r="M35" i="12"/>
  <c r="M34" i="12" s="1"/>
  <c r="O35" i="12"/>
  <c r="Q35" i="12"/>
  <c r="Q34" i="12"/>
  <c r="U35" i="12"/>
  <c r="U34" i="12" s="1"/>
  <c r="M37" i="12"/>
  <c r="I37" i="12"/>
  <c r="K37" i="12"/>
  <c r="O37" i="12"/>
  <c r="Q37" i="12"/>
  <c r="U37" i="12"/>
  <c r="U36" i="12" s="1"/>
  <c r="I38" i="12"/>
  <c r="K38" i="12"/>
  <c r="O38" i="12"/>
  <c r="Q38" i="12"/>
  <c r="U38" i="12"/>
  <c r="I40" i="12"/>
  <c r="K40" i="12"/>
  <c r="O40" i="12"/>
  <c r="Q40" i="12"/>
  <c r="U40" i="12"/>
  <c r="M41" i="12"/>
  <c r="I41" i="12"/>
  <c r="K41" i="12"/>
  <c r="O41" i="12"/>
  <c r="Q41" i="12"/>
  <c r="U41" i="12"/>
  <c r="M42" i="12"/>
  <c r="I42" i="12"/>
  <c r="K42" i="12"/>
  <c r="O42" i="12"/>
  <c r="Q42" i="12"/>
  <c r="U42" i="12"/>
  <c r="M43" i="12"/>
  <c r="I43" i="12"/>
  <c r="K43" i="12"/>
  <c r="O43" i="12"/>
  <c r="Q43" i="12"/>
  <c r="U43" i="12"/>
  <c r="M44" i="12"/>
  <c r="I44" i="12"/>
  <c r="K44" i="12"/>
  <c r="O44" i="12"/>
  <c r="Q44" i="12"/>
  <c r="U44" i="12"/>
  <c r="I45" i="12"/>
  <c r="K45" i="12"/>
  <c r="M45" i="12"/>
  <c r="O45" i="12"/>
  <c r="Q45" i="12"/>
  <c r="U45" i="12"/>
  <c r="M46" i="12"/>
  <c r="I46" i="12"/>
  <c r="K46" i="12"/>
  <c r="O46" i="12"/>
  <c r="Q46" i="12"/>
  <c r="U46" i="12"/>
  <c r="M47" i="12"/>
  <c r="I47" i="12"/>
  <c r="K47" i="12"/>
  <c r="O47" i="12"/>
  <c r="Q47" i="12"/>
  <c r="U47" i="12"/>
  <c r="I49" i="12"/>
  <c r="K49" i="12"/>
  <c r="M49" i="12"/>
  <c r="O49" i="12"/>
  <c r="Q49" i="12"/>
  <c r="U49" i="12"/>
  <c r="G48" i="12"/>
  <c r="I50" i="12"/>
  <c r="K50" i="12"/>
  <c r="O50" i="12"/>
  <c r="Q50" i="12"/>
  <c r="U50" i="12"/>
  <c r="M51" i="12"/>
  <c r="I51" i="12"/>
  <c r="K51" i="12"/>
  <c r="O51" i="12"/>
  <c r="Q51" i="12"/>
  <c r="U51" i="12"/>
  <c r="M52" i="12"/>
  <c r="I52" i="12"/>
  <c r="K52" i="12"/>
  <c r="O52" i="12"/>
  <c r="Q52" i="12"/>
  <c r="U52" i="12"/>
  <c r="M53" i="12"/>
  <c r="I53" i="12"/>
  <c r="K53" i="12"/>
  <c r="O53" i="12"/>
  <c r="Q53" i="12"/>
  <c r="U53" i="12"/>
  <c r="M54" i="12"/>
  <c r="I54" i="12"/>
  <c r="K54" i="12"/>
  <c r="O54" i="12"/>
  <c r="Q54" i="12"/>
  <c r="U54" i="12"/>
  <c r="M55" i="12"/>
  <c r="I55" i="12"/>
  <c r="K55" i="12"/>
  <c r="O55" i="12"/>
  <c r="Q55" i="12"/>
  <c r="U55" i="12"/>
  <c r="M56" i="12"/>
  <c r="I56" i="12"/>
  <c r="K56" i="12"/>
  <c r="O56" i="12"/>
  <c r="Q56" i="12"/>
  <c r="U56" i="12"/>
  <c r="I57" i="12"/>
  <c r="K57" i="12"/>
  <c r="M57" i="12"/>
  <c r="O57" i="12"/>
  <c r="Q57" i="12"/>
  <c r="U57" i="12"/>
  <c r="M58" i="12"/>
  <c r="I58" i="12"/>
  <c r="K58" i="12"/>
  <c r="O58" i="12"/>
  <c r="Q58" i="12"/>
  <c r="U58" i="12"/>
  <c r="M59" i="12"/>
  <c r="I59" i="12"/>
  <c r="K59" i="12"/>
  <c r="O59" i="12"/>
  <c r="Q59" i="12"/>
  <c r="U59" i="12"/>
  <c r="M60" i="12"/>
  <c r="I60" i="12"/>
  <c r="K60" i="12"/>
  <c r="O60" i="12"/>
  <c r="Q60" i="12"/>
  <c r="U60" i="12"/>
  <c r="I61" i="12"/>
  <c r="K61" i="12"/>
  <c r="M61" i="12"/>
  <c r="O61" i="12"/>
  <c r="Q61" i="12"/>
  <c r="U61" i="12"/>
  <c r="M62" i="12"/>
  <c r="I62" i="12"/>
  <c r="K62" i="12"/>
  <c r="O62" i="12"/>
  <c r="Q62" i="12"/>
  <c r="U62" i="12"/>
  <c r="M63" i="12"/>
  <c r="I63" i="12"/>
  <c r="K63" i="12"/>
  <c r="O63" i="12"/>
  <c r="Q63" i="12"/>
  <c r="U63" i="12"/>
  <c r="M64" i="12"/>
  <c r="I64" i="12"/>
  <c r="K64" i="12"/>
  <c r="O64" i="12"/>
  <c r="Q64" i="12"/>
  <c r="U64" i="12"/>
  <c r="I65" i="12"/>
  <c r="K65" i="12"/>
  <c r="M65" i="12"/>
  <c r="O65" i="12"/>
  <c r="Q65" i="12"/>
  <c r="U65" i="12"/>
  <c r="M66" i="12"/>
  <c r="I66" i="12"/>
  <c r="K66" i="12"/>
  <c r="O66" i="12"/>
  <c r="Q66" i="12"/>
  <c r="U66" i="12"/>
  <c r="M67" i="12"/>
  <c r="I67" i="12"/>
  <c r="K67" i="12"/>
  <c r="O67" i="12"/>
  <c r="Q67" i="12"/>
  <c r="U67" i="12"/>
  <c r="M68" i="12"/>
  <c r="I68" i="12"/>
  <c r="K68" i="12"/>
  <c r="O68" i="12"/>
  <c r="Q68" i="12"/>
  <c r="U68" i="12"/>
  <c r="I69" i="12"/>
  <c r="K69" i="12"/>
  <c r="M69" i="12"/>
  <c r="O69" i="12"/>
  <c r="Q69" i="12"/>
  <c r="U69" i="12"/>
  <c r="M70" i="12"/>
  <c r="I70" i="12"/>
  <c r="K70" i="12"/>
  <c r="O70" i="12"/>
  <c r="Q70" i="12"/>
  <c r="U70" i="12"/>
  <c r="M71" i="12"/>
  <c r="I71" i="12"/>
  <c r="K71" i="12"/>
  <c r="O71" i="12"/>
  <c r="Q71" i="12"/>
  <c r="U71" i="12"/>
  <c r="M72" i="12"/>
  <c r="I72" i="12"/>
  <c r="K72" i="12"/>
  <c r="O72" i="12"/>
  <c r="Q72" i="12"/>
  <c r="U72" i="12"/>
  <c r="I73" i="12"/>
  <c r="K73" i="12"/>
  <c r="M73" i="12"/>
  <c r="O73" i="12"/>
  <c r="Q73" i="12"/>
  <c r="U73" i="12"/>
  <c r="M74" i="12"/>
  <c r="I74" i="12"/>
  <c r="K74" i="12"/>
  <c r="O74" i="12"/>
  <c r="Q74" i="12"/>
  <c r="U74" i="12"/>
  <c r="M75" i="12"/>
  <c r="I75" i="12"/>
  <c r="K75" i="12"/>
  <c r="O75" i="12"/>
  <c r="Q75" i="12"/>
  <c r="U75" i="12"/>
  <c r="M76" i="12"/>
  <c r="I76" i="12"/>
  <c r="K76" i="12"/>
  <c r="O76" i="12"/>
  <c r="Q76" i="12"/>
  <c r="U76" i="12"/>
  <c r="I77" i="12"/>
  <c r="K77" i="12"/>
  <c r="M77" i="12"/>
  <c r="O77" i="12"/>
  <c r="Q77" i="12"/>
  <c r="U77" i="12"/>
  <c r="M78" i="12"/>
  <c r="I78" i="12"/>
  <c r="K78" i="12"/>
  <c r="O78" i="12"/>
  <c r="Q78" i="12"/>
  <c r="U78" i="12"/>
  <c r="M79" i="12"/>
  <c r="I79" i="12"/>
  <c r="K79" i="12"/>
  <c r="O79" i="12"/>
  <c r="Q79" i="12"/>
  <c r="U79" i="12"/>
  <c r="M80" i="12"/>
  <c r="I80" i="12"/>
  <c r="K80" i="12"/>
  <c r="O80" i="12"/>
  <c r="Q80" i="12"/>
  <c r="U80" i="12"/>
  <c r="I81" i="12"/>
  <c r="K81" i="12"/>
  <c r="M81" i="12"/>
  <c r="O81" i="12"/>
  <c r="Q81" i="12"/>
  <c r="U81" i="12"/>
  <c r="M82" i="12"/>
  <c r="I82" i="12"/>
  <c r="K82" i="12"/>
  <c r="O82" i="12"/>
  <c r="Q82" i="12"/>
  <c r="U82" i="12"/>
  <c r="M83" i="12"/>
  <c r="I83" i="12"/>
  <c r="K83" i="12"/>
  <c r="O83" i="12"/>
  <c r="Q83" i="12"/>
  <c r="U83" i="12"/>
  <c r="M84" i="12"/>
  <c r="I84" i="12"/>
  <c r="K84" i="12"/>
  <c r="O84" i="12"/>
  <c r="Q84" i="12"/>
  <c r="U84" i="12"/>
  <c r="I85" i="12"/>
  <c r="K85" i="12"/>
  <c r="M85" i="12"/>
  <c r="O85" i="12"/>
  <c r="Q85" i="12"/>
  <c r="U85" i="12"/>
  <c r="M87" i="12"/>
  <c r="I87" i="12"/>
  <c r="K87" i="12"/>
  <c r="O87" i="12"/>
  <c r="Q87" i="12"/>
  <c r="U87" i="12"/>
  <c r="I88" i="12"/>
  <c r="K88" i="12"/>
  <c r="O88" i="12"/>
  <c r="Q88" i="12"/>
  <c r="U88" i="12"/>
  <c r="I89" i="12"/>
  <c r="K89" i="12"/>
  <c r="M89" i="12"/>
  <c r="O89" i="12"/>
  <c r="Q89" i="12"/>
  <c r="U89" i="12"/>
  <c r="M90" i="12"/>
  <c r="I90" i="12"/>
  <c r="K90" i="12"/>
  <c r="O90" i="12"/>
  <c r="Q90" i="12"/>
  <c r="U90" i="12"/>
  <c r="M91" i="12"/>
  <c r="I91" i="12"/>
  <c r="K91" i="12"/>
  <c r="O91" i="12"/>
  <c r="Q91" i="12"/>
  <c r="U91" i="12"/>
  <c r="M92" i="12"/>
  <c r="I92" i="12"/>
  <c r="K92" i="12"/>
  <c r="O92" i="12"/>
  <c r="Q92" i="12"/>
  <c r="U92" i="12"/>
  <c r="I93" i="12"/>
  <c r="K93" i="12"/>
  <c r="M93" i="12"/>
  <c r="O93" i="12"/>
  <c r="Q93" i="12"/>
  <c r="U93" i="12"/>
  <c r="M94" i="12"/>
  <c r="I94" i="12"/>
  <c r="K94" i="12"/>
  <c r="O94" i="12"/>
  <c r="Q94" i="12"/>
  <c r="U94" i="12"/>
  <c r="I95" i="12"/>
  <c r="K95" i="12"/>
  <c r="M95" i="12"/>
  <c r="O95" i="12"/>
  <c r="Q95" i="12"/>
  <c r="U95" i="12"/>
  <c r="M96" i="12"/>
  <c r="I96" i="12"/>
  <c r="K96" i="12"/>
  <c r="O96" i="12"/>
  <c r="Q96" i="12"/>
  <c r="U96" i="12"/>
  <c r="I97" i="12"/>
  <c r="K97" i="12"/>
  <c r="M97" i="12"/>
  <c r="O97" i="12"/>
  <c r="Q97" i="12"/>
  <c r="U97" i="12"/>
  <c r="M98" i="12"/>
  <c r="I98" i="12"/>
  <c r="K98" i="12"/>
  <c r="O98" i="12"/>
  <c r="Q98" i="12"/>
  <c r="U98" i="12"/>
  <c r="M99" i="12"/>
  <c r="I99" i="12"/>
  <c r="K99" i="12"/>
  <c r="O99" i="12"/>
  <c r="Q99" i="12"/>
  <c r="U99" i="12"/>
  <c r="M100" i="12"/>
  <c r="I100" i="12"/>
  <c r="K100" i="12"/>
  <c r="O100" i="12"/>
  <c r="Q100" i="12"/>
  <c r="U100" i="12"/>
  <c r="I101" i="12"/>
  <c r="K101" i="12"/>
  <c r="M101" i="12"/>
  <c r="O101" i="12"/>
  <c r="Q101" i="12"/>
  <c r="U101" i="12"/>
  <c r="M102" i="12"/>
  <c r="I102" i="12"/>
  <c r="K102" i="12"/>
  <c r="O102" i="12"/>
  <c r="Q102" i="12"/>
  <c r="U102" i="12"/>
  <c r="I103" i="12"/>
  <c r="K103" i="12"/>
  <c r="M103" i="12"/>
  <c r="O103" i="12"/>
  <c r="Q103" i="12"/>
  <c r="U103" i="12"/>
  <c r="M104" i="12"/>
  <c r="I104" i="12"/>
  <c r="K104" i="12"/>
  <c r="O104" i="12"/>
  <c r="Q104" i="12"/>
  <c r="U104" i="12"/>
  <c r="I105" i="12"/>
  <c r="K105" i="12"/>
  <c r="M105" i="12"/>
  <c r="O105" i="12"/>
  <c r="Q105" i="12"/>
  <c r="U105" i="12"/>
  <c r="M106" i="12"/>
  <c r="I106" i="12"/>
  <c r="K106" i="12"/>
  <c r="O106" i="12"/>
  <c r="Q106" i="12"/>
  <c r="U106" i="12"/>
  <c r="M107" i="12"/>
  <c r="I107" i="12"/>
  <c r="K107" i="12"/>
  <c r="O107" i="12"/>
  <c r="Q107" i="12"/>
  <c r="U107" i="12"/>
  <c r="M108" i="12"/>
  <c r="I108" i="12"/>
  <c r="K108" i="12"/>
  <c r="O108" i="12"/>
  <c r="Q108" i="12"/>
  <c r="U108" i="12"/>
  <c r="I109" i="12"/>
  <c r="K109" i="12"/>
  <c r="M109" i="12"/>
  <c r="O109" i="12"/>
  <c r="Q109" i="12"/>
  <c r="U109" i="12"/>
  <c r="M110" i="12"/>
  <c r="I110" i="12"/>
  <c r="K110" i="12"/>
  <c r="O110" i="12"/>
  <c r="Q110" i="12"/>
  <c r="U110" i="12"/>
  <c r="I111" i="12"/>
  <c r="K111" i="12"/>
  <c r="M111" i="12"/>
  <c r="O111" i="12"/>
  <c r="Q111" i="12"/>
  <c r="U111" i="12"/>
  <c r="M112" i="12"/>
  <c r="I112" i="12"/>
  <c r="K112" i="12"/>
  <c r="O112" i="12"/>
  <c r="Q112" i="12"/>
  <c r="U112" i="12"/>
  <c r="I113" i="12"/>
  <c r="K113" i="12"/>
  <c r="M113" i="12"/>
  <c r="O113" i="12"/>
  <c r="Q113" i="12"/>
  <c r="U113" i="12"/>
  <c r="M114" i="12"/>
  <c r="I114" i="12"/>
  <c r="K114" i="12"/>
  <c r="O114" i="12"/>
  <c r="Q114" i="12"/>
  <c r="U114" i="12"/>
  <c r="M115" i="12"/>
  <c r="I115" i="12"/>
  <c r="K115" i="12"/>
  <c r="O115" i="12"/>
  <c r="Q115" i="12"/>
  <c r="U115" i="12"/>
  <c r="M116" i="12"/>
  <c r="I116" i="12"/>
  <c r="K116" i="12"/>
  <c r="O116" i="12"/>
  <c r="Q116" i="12"/>
  <c r="U116" i="12"/>
  <c r="I117" i="12"/>
  <c r="K117" i="12"/>
  <c r="M117" i="12"/>
  <c r="O117" i="12"/>
  <c r="Q117" i="12"/>
  <c r="U117" i="12"/>
  <c r="M118" i="12"/>
  <c r="I118" i="12"/>
  <c r="K118" i="12"/>
  <c r="O118" i="12"/>
  <c r="Q118" i="12"/>
  <c r="U118" i="12"/>
  <c r="I119" i="12"/>
  <c r="K119" i="12"/>
  <c r="M119" i="12"/>
  <c r="O119" i="12"/>
  <c r="Q119" i="12"/>
  <c r="U119" i="12"/>
  <c r="M120" i="12"/>
  <c r="I120" i="12"/>
  <c r="K120" i="12"/>
  <c r="O120" i="12"/>
  <c r="Q120" i="12"/>
  <c r="U120" i="12"/>
  <c r="I121" i="12"/>
  <c r="K121" i="12"/>
  <c r="M121" i="12"/>
  <c r="O121" i="12"/>
  <c r="Q121" i="12"/>
  <c r="U121" i="12"/>
  <c r="M122" i="12"/>
  <c r="I122" i="12"/>
  <c r="K122" i="12"/>
  <c r="O122" i="12"/>
  <c r="Q122" i="12"/>
  <c r="U122" i="12"/>
  <c r="M123" i="12"/>
  <c r="I123" i="12"/>
  <c r="K123" i="12"/>
  <c r="O123" i="12"/>
  <c r="Q123" i="12"/>
  <c r="U123" i="12"/>
  <c r="M124" i="12"/>
  <c r="I124" i="12"/>
  <c r="K124" i="12"/>
  <c r="O124" i="12"/>
  <c r="Q124" i="12"/>
  <c r="U124" i="12"/>
  <c r="I125" i="12"/>
  <c r="K125" i="12"/>
  <c r="M125" i="12"/>
  <c r="O125" i="12"/>
  <c r="Q125" i="12"/>
  <c r="U125" i="12"/>
  <c r="M126" i="12"/>
  <c r="I126" i="12"/>
  <c r="K126" i="12"/>
  <c r="O126" i="12"/>
  <c r="Q126" i="12"/>
  <c r="U126" i="12"/>
  <c r="I127" i="12"/>
  <c r="K127" i="12"/>
  <c r="M127" i="12"/>
  <c r="O127" i="12"/>
  <c r="Q127" i="12"/>
  <c r="U127" i="12"/>
  <c r="M128" i="12"/>
  <c r="I128" i="12"/>
  <c r="K128" i="12"/>
  <c r="O128" i="12"/>
  <c r="Q128" i="12"/>
  <c r="U128" i="12"/>
  <c r="I129" i="12"/>
  <c r="K129" i="12"/>
  <c r="M129" i="12"/>
  <c r="O129" i="12"/>
  <c r="Q129" i="12"/>
  <c r="U129" i="12"/>
  <c r="M130" i="12"/>
  <c r="I130" i="12"/>
  <c r="K130" i="12"/>
  <c r="O130" i="12"/>
  <c r="Q130" i="12"/>
  <c r="U130" i="12"/>
  <c r="M131" i="12"/>
  <c r="I131" i="12"/>
  <c r="K131" i="12"/>
  <c r="O131" i="12"/>
  <c r="Q131" i="12"/>
  <c r="U131" i="12"/>
  <c r="M133" i="12"/>
  <c r="I133" i="12"/>
  <c r="K133" i="12"/>
  <c r="O133" i="12"/>
  <c r="Q133" i="12"/>
  <c r="U133" i="12"/>
  <c r="I134" i="12"/>
  <c r="K134" i="12"/>
  <c r="M134" i="12"/>
  <c r="O134" i="12"/>
  <c r="Q134" i="12"/>
  <c r="U134" i="12"/>
  <c r="M135" i="12"/>
  <c r="I135" i="12"/>
  <c r="K135" i="12"/>
  <c r="O135" i="12"/>
  <c r="Q135" i="12"/>
  <c r="U135" i="12"/>
  <c r="I136" i="12"/>
  <c r="K136" i="12"/>
  <c r="M136" i="12"/>
  <c r="O136" i="12"/>
  <c r="Q136" i="12"/>
  <c r="U136" i="12"/>
  <c r="M137" i="12"/>
  <c r="I137" i="12"/>
  <c r="K137" i="12"/>
  <c r="O137" i="12"/>
  <c r="Q137" i="12"/>
  <c r="U137" i="12"/>
  <c r="I138" i="12"/>
  <c r="K138" i="12"/>
  <c r="M138" i="12"/>
  <c r="O138" i="12"/>
  <c r="Q138" i="12"/>
  <c r="U138" i="12"/>
  <c r="M139" i="12"/>
  <c r="I139" i="12"/>
  <c r="K139" i="12"/>
  <c r="O139" i="12"/>
  <c r="Q139" i="12"/>
  <c r="U139" i="12"/>
  <c r="M140" i="12"/>
  <c r="I140" i="12"/>
  <c r="K140" i="12"/>
  <c r="O140" i="12"/>
  <c r="Q140" i="12"/>
  <c r="U140" i="12"/>
  <c r="M141" i="12"/>
  <c r="I141" i="12"/>
  <c r="K141" i="12"/>
  <c r="O141" i="12"/>
  <c r="Q141" i="12"/>
  <c r="U141" i="12"/>
  <c r="I142" i="12"/>
  <c r="K142" i="12"/>
  <c r="M142" i="12"/>
  <c r="O142" i="12"/>
  <c r="Q142" i="12"/>
  <c r="U142" i="12"/>
  <c r="M143" i="12"/>
  <c r="I143" i="12"/>
  <c r="K143" i="12"/>
  <c r="O143" i="12"/>
  <c r="Q143" i="12"/>
  <c r="U143" i="12"/>
  <c r="I144" i="12"/>
  <c r="K144" i="12"/>
  <c r="M144" i="12"/>
  <c r="O144" i="12"/>
  <c r="Q144" i="12"/>
  <c r="U144" i="12"/>
  <c r="M145" i="12"/>
  <c r="I145" i="12"/>
  <c r="K145" i="12"/>
  <c r="O145" i="12"/>
  <c r="Q145" i="12"/>
  <c r="U145" i="12"/>
  <c r="I146" i="12"/>
  <c r="K146" i="12"/>
  <c r="M146" i="12"/>
  <c r="O146" i="12"/>
  <c r="Q146" i="12"/>
  <c r="U146" i="12"/>
  <c r="M147" i="12"/>
  <c r="I147" i="12"/>
  <c r="K147" i="12"/>
  <c r="O147" i="12"/>
  <c r="Q147" i="12"/>
  <c r="U147" i="12"/>
  <c r="M148" i="12"/>
  <c r="I148" i="12"/>
  <c r="K148" i="12"/>
  <c r="O148" i="12"/>
  <c r="Q148" i="12"/>
  <c r="U148" i="12"/>
  <c r="M149" i="12"/>
  <c r="I149" i="12"/>
  <c r="K149" i="12"/>
  <c r="O149" i="12"/>
  <c r="Q149" i="12"/>
  <c r="U149" i="12"/>
  <c r="I150" i="12"/>
  <c r="K150" i="12"/>
  <c r="M150" i="12"/>
  <c r="O150" i="12"/>
  <c r="Q150" i="12"/>
  <c r="U150" i="12"/>
  <c r="M151" i="12"/>
  <c r="I151" i="12"/>
  <c r="K151" i="12"/>
  <c r="O151" i="12"/>
  <c r="Q151" i="12"/>
  <c r="U151" i="12"/>
  <c r="I152" i="12"/>
  <c r="K152" i="12"/>
  <c r="M152" i="12"/>
  <c r="O152" i="12"/>
  <c r="Q152" i="12"/>
  <c r="U152" i="12"/>
  <c r="M153" i="12"/>
  <c r="I153" i="12"/>
  <c r="K153" i="12"/>
  <c r="O153" i="12"/>
  <c r="Q153" i="12"/>
  <c r="U153" i="12"/>
  <c r="I154" i="12"/>
  <c r="K154" i="12"/>
  <c r="M154" i="12"/>
  <c r="O154" i="12"/>
  <c r="Q154" i="12"/>
  <c r="U154" i="12"/>
  <c r="M155" i="12"/>
  <c r="I155" i="12"/>
  <c r="K155" i="12"/>
  <c r="O155" i="12"/>
  <c r="Q155" i="12"/>
  <c r="U155" i="12"/>
  <c r="M156" i="12"/>
  <c r="I156" i="12"/>
  <c r="K156" i="12"/>
  <c r="O156" i="12"/>
  <c r="Q156" i="12"/>
  <c r="U156" i="12"/>
  <c r="M157" i="12"/>
  <c r="I157" i="12"/>
  <c r="K157" i="12"/>
  <c r="O157" i="12"/>
  <c r="Q157" i="12"/>
  <c r="U157" i="12"/>
  <c r="I158" i="12"/>
  <c r="K158" i="12"/>
  <c r="M158" i="12"/>
  <c r="O158" i="12"/>
  <c r="Q158" i="12"/>
  <c r="U158" i="12"/>
  <c r="M159" i="12"/>
  <c r="I159" i="12"/>
  <c r="K159" i="12"/>
  <c r="O159" i="12"/>
  <c r="Q159" i="12"/>
  <c r="U159" i="12"/>
  <c r="I160" i="12"/>
  <c r="K160" i="12"/>
  <c r="M160" i="12"/>
  <c r="O160" i="12"/>
  <c r="Q160" i="12"/>
  <c r="U160" i="12"/>
  <c r="M161" i="12"/>
  <c r="I161" i="12"/>
  <c r="K161" i="12"/>
  <c r="O161" i="12"/>
  <c r="Q161" i="12"/>
  <c r="U161" i="12"/>
  <c r="I162" i="12"/>
  <c r="K162" i="12"/>
  <c r="M162" i="12"/>
  <c r="O162" i="12"/>
  <c r="Q162" i="12"/>
  <c r="U162" i="12"/>
  <c r="M163" i="12"/>
  <c r="I163" i="12"/>
  <c r="K163" i="12"/>
  <c r="O163" i="12"/>
  <c r="Q163" i="12"/>
  <c r="U163" i="12"/>
  <c r="M164" i="12"/>
  <c r="I164" i="12"/>
  <c r="K164" i="12"/>
  <c r="O164" i="12"/>
  <c r="Q164" i="12"/>
  <c r="U164" i="12"/>
  <c r="M165" i="12"/>
  <c r="I165" i="12"/>
  <c r="K165" i="12"/>
  <c r="O165" i="12"/>
  <c r="Q165" i="12"/>
  <c r="U165" i="12"/>
  <c r="I166" i="12"/>
  <c r="K166" i="12"/>
  <c r="M166" i="12"/>
  <c r="O166" i="12"/>
  <c r="Q166" i="12"/>
  <c r="U166" i="12"/>
  <c r="M167" i="12"/>
  <c r="I167" i="12"/>
  <c r="K167" i="12"/>
  <c r="O167" i="12"/>
  <c r="Q167" i="12"/>
  <c r="U167" i="12"/>
  <c r="I168" i="12"/>
  <c r="K168" i="12"/>
  <c r="M168" i="12"/>
  <c r="O168" i="12"/>
  <c r="Q168" i="12"/>
  <c r="U168" i="12"/>
  <c r="M169" i="12"/>
  <c r="I169" i="12"/>
  <c r="K169" i="12"/>
  <c r="O169" i="12"/>
  <c r="Q169" i="12"/>
  <c r="U169" i="12"/>
  <c r="I170" i="12"/>
  <c r="K170" i="12"/>
  <c r="M170" i="12"/>
  <c r="O170" i="12"/>
  <c r="Q170" i="12"/>
  <c r="U170" i="12"/>
  <c r="M171" i="12"/>
  <c r="I171" i="12"/>
  <c r="K171" i="12"/>
  <c r="O171" i="12"/>
  <c r="Q171" i="12"/>
  <c r="U171" i="12"/>
  <c r="G172" i="12"/>
  <c r="I173" i="12"/>
  <c r="I172" i="12" s="1"/>
  <c r="G59" i="1" s="1"/>
  <c r="K173" i="12"/>
  <c r="K172" i="12"/>
  <c r="H59" i="1"/>
  <c r="O173" i="12"/>
  <c r="O172" i="12" s="1"/>
  <c r="Q173" i="12"/>
  <c r="Q172" i="12"/>
  <c r="U173" i="12"/>
  <c r="U172" i="12" s="1"/>
  <c r="G174" i="12"/>
  <c r="I175" i="12"/>
  <c r="I174" i="12" s="1"/>
  <c r="G60" i="1" s="1"/>
  <c r="E19" i="1" s="1"/>
  <c r="K175" i="12"/>
  <c r="K174" i="12" s="1"/>
  <c r="H60" i="1" s="1"/>
  <c r="G19" i="1" s="1"/>
  <c r="O175" i="12"/>
  <c r="O174" i="12" s="1"/>
  <c r="Q175" i="12"/>
  <c r="Q174" i="12"/>
  <c r="U175" i="12"/>
  <c r="U174" i="12" s="1"/>
  <c r="I20" i="1"/>
  <c r="G20" i="1"/>
  <c r="E20" i="1"/>
  <c r="I19" i="1"/>
  <c r="I18" i="1"/>
  <c r="G18" i="1"/>
  <c r="E18" i="1"/>
  <c r="I17" i="1"/>
  <c r="I16" i="1"/>
  <c r="I61" i="1"/>
  <c r="AZ43" i="1"/>
  <c r="G27" i="1"/>
  <c r="F40" i="1"/>
  <c r="G40" i="1"/>
  <c r="G25" i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U132" i="12" l="1"/>
  <c r="Q39" i="12"/>
  <c r="O132" i="12"/>
  <c r="K48" i="12"/>
  <c r="H56" i="1" s="1"/>
  <c r="Q48" i="12"/>
  <c r="I48" i="12"/>
  <c r="G56" i="1"/>
  <c r="U39" i="12"/>
  <c r="O36" i="12"/>
  <c r="K22" i="12"/>
  <c r="H52" i="1"/>
  <c r="Q22" i="12"/>
  <c r="I22" i="12"/>
  <c r="G52" i="1" s="1"/>
  <c r="O16" i="12"/>
  <c r="O39" i="12"/>
  <c r="K132" i="12"/>
  <c r="H58" i="1" s="1"/>
  <c r="U48" i="12"/>
  <c r="G39" i="12"/>
  <c r="K36" i="12"/>
  <c r="H54" i="1" s="1"/>
  <c r="Q36" i="12"/>
  <c r="I36" i="12"/>
  <c r="G54" i="1"/>
  <c r="U22" i="12"/>
  <c r="K16" i="12"/>
  <c r="H51" i="1" s="1"/>
  <c r="Q16" i="12"/>
  <c r="I16" i="12"/>
  <c r="G51" i="1"/>
  <c r="K12" i="12"/>
  <c r="H50" i="1"/>
  <c r="Q12" i="12"/>
  <c r="I12" i="12"/>
  <c r="G50" i="1" s="1"/>
  <c r="K8" i="12"/>
  <c r="H49" i="1" s="1"/>
  <c r="Q8" i="12"/>
  <c r="I8" i="12"/>
  <c r="G49" i="1"/>
  <c r="E16" i="1" s="1"/>
  <c r="U16" i="12"/>
  <c r="U12" i="12"/>
  <c r="U8" i="12"/>
  <c r="I39" i="12"/>
  <c r="G55" i="1" s="1"/>
  <c r="O48" i="12"/>
  <c r="K39" i="12"/>
  <c r="H55" i="1" s="1"/>
  <c r="G36" i="12"/>
  <c r="O22" i="12"/>
  <c r="G16" i="12"/>
  <c r="AD177" i="12"/>
  <c r="G39" i="1" s="1"/>
  <c r="G28" i="1"/>
  <c r="G23" i="1"/>
  <c r="G24" i="1" s="1"/>
  <c r="M132" i="12"/>
  <c r="G132" i="12"/>
  <c r="K86" i="12"/>
  <c r="H57" i="1" s="1"/>
  <c r="G86" i="12"/>
  <c r="Q86" i="12"/>
  <c r="I86" i="12"/>
  <c r="G57" i="1" s="1"/>
  <c r="M175" i="12"/>
  <c r="M174" i="12" s="1"/>
  <c r="M173" i="12"/>
  <c r="M172" i="12" s="1"/>
  <c r="Q132" i="12"/>
  <c r="I132" i="12"/>
  <c r="G58" i="1"/>
  <c r="U86" i="12"/>
  <c r="O86" i="12"/>
  <c r="M88" i="12"/>
  <c r="M86" i="12"/>
  <c r="M50" i="12"/>
  <c r="M48" i="12"/>
  <c r="M40" i="12"/>
  <c r="M39" i="12"/>
  <c r="M38" i="12"/>
  <c r="M36" i="12"/>
  <c r="M24" i="12"/>
  <c r="M22" i="12"/>
  <c r="M18" i="12"/>
  <c r="M16" i="12"/>
  <c r="M14" i="12"/>
  <c r="M12" i="12"/>
  <c r="M10" i="12"/>
  <c r="M8" i="12"/>
  <c r="I21" i="1"/>
  <c r="H39" i="1" l="1"/>
  <c r="I39" i="1" s="1"/>
  <c r="G177" i="12"/>
  <c r="G17" i="1"/>
  <c r="H61" i="1"/>
  <c r="G16" i="1"/>
  <c r="G21" i="1" s="1"/>
  <c r="G61" i="1"/>
  <c r="E17" i="1"/>
  <c r="E21" i="1" s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<sst xmlns="http://schemas.openxmlformats.org/spreadsheetml/2006/main" count="841" uniqueCount="440">
  <si>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</si>
  <si>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</si>
  <si>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</si>
  <si>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</si>
  <si>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</si>
  <si>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</si>
  <si>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</si>
  <si>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</si>
  <si>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</si>
  <si>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</si>
  <si>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</si>
  <si>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</si>
  <si>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</si>
  <si>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</si>
  <si>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</si>
  <si>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</si>
  <si>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</si>
  <si>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</si>
  <si>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</si>
  <si>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</si>
  <si>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</si>
  <si>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</si>
  <si>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</si>
  <si>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</si>
  <si>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</si>
  <si>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</si>
  <si>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</si>
  <si>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</si>
  <si>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</si>
  <si>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</si>
  <si>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</si>
  <si>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</si>
  <si>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</si>
  <si>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</si>
  <si>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</si>
  <si>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</si>
  <si>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</si>
  <si>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</si>
  <si>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</si>
  <si>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</si>
  <si>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</si>
  <si>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</si>
  <si>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</si>
  <si>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</si>
  <si>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</si>
  <si>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</si>
  <si>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</si>
  <si>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</si>
  <si>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</si>
  <si>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</si>
  <si>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</si>
  <si>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</si>
  <si>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</si>
  <si>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</si>
  <si>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</si>
  <si>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</si>
  <si>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</si>
  <si>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</si>
  <si>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</si>
  <si>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</si>
  <si>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</si>
  <si>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</si>
  <si>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</si>
  <si>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D1.4.1 Zdravotně technická zařízení, I. etapa</t>
  </si>
  <si>
    <t>Rekapitulace dílů</t>
  </si>
  <si>
    <t>Typ dílu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</si>
  <si>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</si>
  <si>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</si>
  <si>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</si>
  <si>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</si>
  <si>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</si>
  <si>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</si>
  <si>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</si>
  <si>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</si>
  <si>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</si>
  <si>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</si>
  <si>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</si>
  <si>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</si>
  <si>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</si>
  <si>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</si>
  <si>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</si>
  <si>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</si>
  <si>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</si>
  <si>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</si>
  <si>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</si>
  <si>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</si>
  <si>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</si>
  <si>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</si>
  <si>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</si>
  <si>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</si>
  <si>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</si>
  <si>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</si>
  <si>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</si>
  <si>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</si>
  <si>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</si>
  <si>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</si>
  <si>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</si>
  <si>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</si>
  <si>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</si>
  <si>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</si>
  <si>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</si>
  <si>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</si>
  <si>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</si>
  <si>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</si>
  <si>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</si>
  <si>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</si>
  <si>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</si>
  <si>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</si>
  <si>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</si>
  <si>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</si>
  <si>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</si>
  <si>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</si>
  <si>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</si>
  <si>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</si>
  <si>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</si>
  <si>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</si>
  <si>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</si>
  <si>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</si>
  <si>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</si>
  <si>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612403384RV1</t>
  </si>
  <si>
    <t>Hrubá výplň rýh ve stěnách do 7x7 cm maltou ze SMS, výplňovou nesmrštivou maltou</t>
  </si>
  <si>
    <t>m</t>
  </si>
  <si>
    <t>POL1_0</t>
  </si>
  <si>
    <t>612403388RT1</t>
  </si>
  <si>
    <t>Hrubá výplň rýh ve stěnách do 15x15cm maltou z SMS, zdicí maltou</t>
  </si>
  <si>
    <t>612403386R00</t>
  </si>
  <si>
    <t>Hrubá výplň rýh ve stěnách do 7x15cm maltou z SMS</t>
  </si>
  <si>
    <t>631312141R00</t>
  </si>
  <si>
    <t>Doplnění rýh betonem v dosavadních mazaninách</t>
  </si>
  <si>
    <t>m3</t>
  </si>
  <si>
    <t>631571111R00</t>
  </si>
  <si>
    <t>Doplnění násypů pískem neupraveným o ploše do 2 m2</t>
  </si>
  <si>
    <t>969011121R00</t>
  </si>
  <si>
    <t>Vybourání vodovod. vedení DN do 52 mm</t>
  </si>
  <si>
    <t>969021111R00</t>
  </si>
  <si>
    <t>Vybourání kanalizačního potrubí DN do 100 mm</t>
  </si>
  <si>
    <t>969021121R00</t>
  </si>
  <si>
    <t>Vybourání kanalizačního potrubí DN do 200 mm</t>
  </si>
  <si>
    <t>965043331R00</t>
  </si>
  <si>
    <t>Bourání podklad. betonu tl. 10 cm, pl. 10 m2</t>
  </si>
  <si>
    <t>965082932R00</t>
  </si>
  <si>
    <t>Odstranění násypu tl. do 20 cm, plocha do 2 m2</t>
  </si>
  <si>
    <t>972055141R00</t>
  </si>
  <si>
    <t>Vybourání otvorů stropy prefa 0,0225 m2, nad 12 cm</t>
  </si>
  <si>
    <t>kus</t>
  </si>
  <si>
    <t>972055241R00</t>
  </si>
  <si>
    <t>Vybourání otvorů stropy prefa 0,09 m2, nad 12 cm</t>
  </si>
  <si>
    <t>974042543R00</t>
  </si>
  <si>
    <t>Vysekání rýh betonová mazanina+dlažba 15x6,5 cm</t>
  </si>
  <si>
    <t>974042554R00</t>
  </si>
  <si>
    <t>Vysekání rýh betonová mazanina+dlažba 10x15 cm</t>
  </si>
  <si>
    <t>974042557R00</t>
  </si>
  <si>
    <t>Vysekání rýh betonová mazanina+dlažba 10x30 cm</t>
  </si>
  <si>
    <t>970051080R00</t>
  </si>
  <si>
    <t>Vrtání jádrové do ŽB do D 80 mm</t>
  </si>
  <si>
    <t>974031144R00</t>
  </si>
  <si>
    <t>Vysekání rýh ve zdi cihelné 7 x 15 cm</t>
  </si>
  <si>
    <t>974031142R00</t>
  </si>
  <si>
    <t>Vysekání rýh ve zdi cihelné 7 x 7 cm</t>
  </si>
  <si>
    <t>974031164R00</t>
  </si>
  <si>
    <t>Vysekání rýh ve zdi cihelné 15 x 15 cm</t>
  </si>
  <si>
    <t>979082111R00</t>
  </si>
  <si>
    <t>Vnitrostaveništní doprava suti do 10 m</t>
  </si>
  <si>
    <t>t</t>
  </si>
  <si>
    <t>979981104R00</t>
  </si>
  <si>
    <t>Kontejner, suť bez příměsí, odvoz a likvidace, 9 t</t>
  </si>
  <si>
    <t>999281105R00</t>
  </si>
  <si>
    <t>Přesun hmot pro opravy a údržbu do výšky 6 m</t>
  </si>
  <si>
    <t>711140101R00</t>
  </si>
  <si>
    <t>Odstr.izolace proti vlhk.vodor. pásy přitav.,1vrst</t>
  </si>
  <si>
    <t>m2</t>
  </si>
  <si>
    <t>711141559RY5</t>
  </si>
  <si>
    <t>Izolace proti vlhk. vodorovná pásy přitavením, včetně dod. hydroizol. pásů</t>
  </si>
  <si>
    <t>713411111R00</t>
  </si>
  <si>
    <t>Izolace tepelná potrubí skružovými pouzdry</t>
  </si>
  <si>
    <t>631547215R</t>
  </si>
  <si>
    <t>Pouzdro potrubní izolační, D 35/40 mm, kamenná vlna s polepem Al fólií vyztuženou skleněnou mřížkou</t>
  </si>
  <si>
    <t>POL3_0</t>
  </si>
  <si>
    <t>631547216R</t>
  </si>
  <si>
    <t>Pouzdro potrubní izolační, D 42/40 mm, kamenná vlna s polepem Al fólií vyztuženou skleněnou mřížkou</t>
  </si>
  <si>
    <t>631547217R</t>
  </si>
  <si>
    <t>Pouzdro potrubní izolační, D 48/40 mm, kamenná vlna s polepem Al fólií vyztuženou skleněnou mřížkou</t>
  </si>
  <si>
    <t>631547219R</t>
  </si>
  <si>
    <t>Pouzdro potrubní izolačníD D 60/40 mm, kamenná vlna s polepem Al fólií vyztuženou skleněnou mřížkou</t>
  </si>
  <si>
    <t>713552131R00</t>
  </si>
  <si>
    <t>Protipož. trubní ucpávka EI 90, do D 108 mm, stěna</t>
  </si>
  <si>
    <t>Izolace tepelná potrubí rohožemi a drátem 1vrstvá</t>
  </si>
  <si>
    <t>63153580R</t>
  </si>
  <si>
    <t>Rohož izolační z minerál. vlák. 55 kg/m3 tl. 30 mm</t>
  </si>
  <si>
    <t>721210823R00</t>
  </si>
  <si>
    <t>Demontáž střešní vpusti DN 150</t>
  </si>
  <si>
    <t>721210822R00</t>
  </si>
  <si>
    <t>Demontáž střešní vpusti DN 100</t>
  </si>
  <si>
    <t>721210818R00</t>
  </si>
  <si>
    <t>Demontáž vpusti podlahové DN 50-100, litinové</t>
  </si>
  <si>
    <t>721140802R00</t>
  </si>
  <si>
    <t>Demontáž potrubí litinového do DN 100</t>
  </si>
  <si>
    <t>721140806R00</t>
  </si>
  <si>
    <t>Demontáž potrubí litinového do DN 200</t>
  </si>
  <si>
    <t>721290821R00</t>
  </si>
  <si>
    <t>Přesun vybouraných hmot - kanalizace, H do 6 m</t>
  </si>
  <si>
    <t>721300922R00</t>
  </si>
  <si>
    <t>Pročištění ležatých svodů do DN 300</t>
  </si>
  <si>
    <t>721223423RT1</t>
  </si>
  <si>
    <t>Vpusť podlahová s  zápach. uzávěrem, svislý odtok, mřížka nerez 105 x 105 mm, D 50/75 mm</t>
  </si>
  <si>
    <t>721223420R00</t>
  </si>
  <si>
    <t>Vpusť podlahová s komb. zápach.uzávěr.vodor. odtok, mřížka nerez 105 x 105 mm, D 50/75 mm</t>
  </si>
  <si>
    <t>721223420RT1</t>
  </si>
  <si>
    <t>Vpusť podlahová se zápach.uzávěr., svixlý odtok, mřížka nerez 105x105 mm, izol.límec, D 50/75</t>
  </si>
  <si>
    <t>721223440RT2</t>
  </si>
  <si>
    <t>Vpusť podlahová se zápach. uzávěrem, izol. límec, svislý D 110 mm, mřížka 150 x 150 mm, litina</t>
  </si>
  <si>
    <t>721234124RT2</t>
  </si>
  <si>
    <t>Vtok střešní PP pro plochou střechu, tepelně izol,, izol přír. a svorka, záchytný koš, vyhřívaný D 160</t>
  </si>
  <si>
    <t>721234134RT1</t>
  </si>
  <si>
    <t>Vtok střešní PP pro plochou střechu, tepelně izol., izol přír. a svorka, záchytný koš, vyhřívaný D 110</t>
  </si>
  <si>
    <t>721273150RT1</t>
  </si>
  <si>
    <t>Hlavice ventilační přivětrávací, 37 l/s, přivzdušňovací ventil kanal., D 50/75/110 mm</t>
  </si>
  <si>
    <t>721273200RT2</t>
  </si>
  <si>
    <t>Souprava ventilační střešní, souprava větrací hlavice PP,  D 75 mm</t>
  </si>
  <si>
    <t>721273200RT3</t>
  </si>
  <si>
    <t>Souprava ventilační střešní, souprava větrací hlavice PP,  D 110 mm</t>
  </si>
  <si>
    <t>28612100R</t>
  </si>
  <si>
    <t>Hadice plastová pro odvod kondenzátu, D 20 mm, balení 20 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</si>
  <si>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</si>
  <si>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</si>
  <si>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</si>
  <si>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</si>
  <si>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</si>
  <si>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</si>
  <si>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</si>
  <si>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</si>
  <si>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</si>
  <si>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</si>
  <si>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</si>
  <si>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</si>
  <si>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</si>
  <si>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</si>
  <si>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721176145R00</t>
  </si>
  <si>
    <t>Potrubí HT dešťové (svislé) D 110 x 2,7 mm, ochrana proti vytržení</t>
  </si>
  <si>
    <t>721176147R00</t>
  </si>
  <si>
    <t>Potrubí HT dešťové (svislé) D 160 x 3,9 mm, ochrana proti vytržení</t>
  </si>
  <si>
    <t>721176134R00</t>
  </si>
  <si>
    <t>Potrubí HT svodné (ležaté) zavěšené D 75 x 1,9 mm</t>
  </si>
  <si>
    <t>721176135R00</t>
  </si>
  <si>
    <t>Potrubí HT svodné (ležaté) zavěšené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</si>
  <si>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</si>
  <si>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</si>
  <si>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</si>
  <si>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</si>
  <si>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</si>
  <si>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</si>
  <si>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</si>
  <si>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</si>
  <si>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</si>
  <si>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</si>
  <si>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</si>
  <si>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</si>
  <si>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</si>
  <si>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</si>
  <si>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</si>
  <si>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</si>
  <si>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998721101R00</t>
  </si>
  <si>
    <t>Přesun hmot pro vnitřní kanalizaci, výšky do 6 m</t>
  </si>
  <si>
    <t>722254110R00</t>
  </si>
  <si>
    <t>Demontáž hydrantových skříní</t>
  </si>
  <si>
    <t>soubor</t>
  </si>
  <si>
    <t>722130803R00</t>
  </si>
  <si>
    <t>Demontáž potrubí ocelových závitových DN 15-50</t>
  </si>
  <si>
    <t>722290821R00</t>
  </si>
  <si>
    <t>Přesun vybouraných hmot - vodovody, H do 6 m</t>
  </si>
  <si>
    <t>722254211RT3</t>
  </si>
  <si>
    <t>Hydrantový systém, box s plnými dveřmi + HP, průměr 25/20, stálotvará hadice</t>
  </si>
  <si>
    <t>722234234R00</t>
  </si>
  <si>
    <t>Úpravna vody magnetická, pro potr. D 63,20 W, 230V, řídící jednotka na stěnu - NEOCEŇOVAT - zajišťuje ČEZ Energo, s.r.o.</t>
  </si>
  <si>
    <t>722235213R00</t>
  </si>
  <si>
    <t>Kohout vod.kul,vnitř.-vnitř.z., DN 15,PN 40,+120°C</t>
  </si>
  <si>
    <t>722235214R00</t>
  </si>
  <si>
    <t>Kohout vod.kul,vnitř.-vnitř.z., DN 20,PN 25,+120°C, s vypouštěním</t>
  </si>
  <si>
    <t>722235215R00</t>
  </si>
  <si>
    <t>Kohout vod.kul,vnitř.-vnitř.z.,DN 25,PN 25,+120°C, s vypouštěním</t>
  </si>
  <si>
    <t>722235216R00</t>
  </si>
  <si>
    <t>Kohout vod.kul,vnitř.-vnitř.z.,DN 32,PN 25,+120°C, s vypouštěním</t>
  </si>
  <si>
    <t>722235218R00</t>
  </si>
  <si>
    <t>Kohout vod.kul,vnitř.-vnitř.z.,DN 50,PN 20,+120°C</t>
  </si>
  <si>
    <t>722221112R00</t>
  </si>
  <si>
    <t>Kohout vypouštěcí kulový, DN 15, PN 10, +90°C</t>
  </si>
  <si>
    <t>722235716R00</t>
  </si>
  <si>
    <t>Šoupátko vod.,vnitřní závity, DN 50, PN 16,+80°C</t>
  </si>
  <si>
    <t>722235646R00</t>
  </si>
  <si>
    <t>Klapka vod.zpětná vodorovná, DN 50, PN 10, +80°C</t>
  </si>
  <si>
    <t>722235651R00</t>
  </si>
  <si>
    <t>Ventil vod.zpětný, DN 15, PN 10, +80°C</t>
  </si>
  <si>
    <t>722235692R00</t>
  </si>
  <si>
    <t>Termostatický cirkulační ventil s teploměrem DN 20, PN 16, +90°C, vč. izol. boxu</t>
  </si>
  <si>
    <t>722191131R00</t>
  </si>
  <si>
    <t>Hadice sanitární flexibilní, DN 15, délka 0,3 m</t>
  </si>
  <si>
    <t>722223181R00</t>
  </si>
  <si>
    <t>Kohout vod.kul.výtokový, DN 15, PN 10, +90°C</t>
  </si>
  <si>
    <t>722223182R00</t>
  </si>
  <si>
    <t>Kohout vod.kul.výtokový, DN 20, PN 10, +90</t>
  </si>
  <si>
    <t>722220111R00</t>
  </si>
  <si>
    <t>Nástěnka pro výtokový ventil G 1/2</t>
  </si>
  <si>
    <t>722220112R00</t>
  </si>
  <si>
    <t>Nástěnka pro výtokový ventil G 3/4</t>
  </si>
  <si>
    <t>722220121R00</t>
  </si>
  <si>
    <t>Nástěnka pro baterii G 1/2</t>
  </si>
  <si>
    <t>pár</t>
  </si>
  <si>
    <t>722190401R00</t>
  </si>
  <si>
    <t>Vyvedení a upevnění výpustek DN 15</t>
  </si>
  <si>
    <t>722190402R00</t>
  </si>
  <si>
    <t>Vyvedení a upevnění výpustek DN 20</t>
  </si>
  <si>
    <t>722172412R00</t>
  </si>
  <si>
    <t>Potrubí z PP-RCT, D 25 x 2,8 mm, SDR 9, PN 22, vč.zednických výpomocí</t>
  </si>
  <si>
    <t>722172413R00</t>
  </si>
  <si>
    <t>Potrubí z PP-RCT, D 32 x 3,6 mm, SDR 9, PN 22, vč. zednických výpomocí</t>
  </si>
  <si>
    <t>722172414R00</t>
  </si>
  <si>
    <t>Potrubí z PP-RCT, D 40 x 4,5 mm, SDR 9, PN 22</t>
  </si>
  <si>
    <t>722172415R00</t>
  </si>
  <si>
    <t>Potrubí z PP-RCT, D 50x5,6 mm, SDR 9, PN 22</t>
  </si>
  <si>
    <t>722172416R00</t>
  </si>
  <si>
    <t>Potrubí z PP-RCT, D 63x7,1 mm, SDR 9, PN 22</t>
  </si>
  <si>
    <t>722132115R00</t>
  </si>
  <si>
    <t>Potrubí ocel vně/vni pozink., DN 25</t>
  </si>
  <si>
    <t>722132116R00</t>
  </si>
  <si>
    <t>Potrubí ocel vně/vni pozink., DN 32</t>
  </si>
  <si>
    <t>722132117R00</t>
  </si>
  <si>
    <t>Potrubí ocel vně/vni pozink., DN 40</t>
  </si>
  <si>
    <t>722132118R00</t>
  </si>
  <si>
    <t>Potrubí ocel vně/vni pozink., DN 50</t>
  </si>
  <si>
    <t>722181214RT8</t>
  </si>
  <si>
    <t>Izolace návleková z pěněného PE, tl. stěny 20 mm, vnitřní průměr 25 mm</t>
  </si>
  <si>
    <t>722181214RU1</t>
  </si>
  <si>
    <t>Izolace návleková z pěněného PE, tl. stěny 20 mm, vnitřní průměr 32 mm</t>
  </si>
  <si>
    <t>722181214RU2</t>
  </si>
  <si>
    <t>Izolace návleková z pěněného PE, tl. stěny 20 mm, vnitřní průměr 35 mm</t>
  </si>
  <si>
    <t>722181214RV9</t>
  </si>
  <si>
    <t>Izolace návleková z pěněného PE, tl. stěny 20 mm, vnitřní průměr 40 mm</t>
  </si>
  <si>
    <t>722181214RW4</t>
  </si>
  <si>
    <t>Izolace návleková z pěněného PE, tl. stěny 20 mm, vnitřní průměr 48 mm</t>
  </si>
  <si>
    <t>722181214RW6</t>
  </si>
  <si>
    <t>Izolace návleková z pěněného PE, tl. stěny 20 mm, vnitřní průměr 50 mm</t>
  </si>
  <si>
    <t>722181214RY3</t>
  </si>
  <si>
    <t>Izolace návleková z pěněného PE, tl. stěny 20 mm, vnitřní průměr 63 mm</t>
  </si>
  <si>
    <t>722280106R00</t>
  </si>
  <si>
    <t>Tlaková zkouška vodovodního potrubí do DN 32</t>
  </si>
  <si>
    <t>722280107R00</t>
  </si>
  <si>
    <t>Tlaková zkouška vodovodního potrubí DN 40</t>
  </si>
  <si>
    <t>722280108R00</t>
  </si>
  <si>
    <t>Tlaková zkouška vodovodního potrubí DN 50</t>
  </si>
  <si>
    <t>722290234R00</t>
  </si>
  <si>
    <t>Proplach a dezinfekce vodovod.potrubí DN 80</t>
  </si>
  <si>
    <t>998722101R00</t>
  </si>
  <si>
    <t>Přesun hmot pro vnitřní vodovod, výšky do 6 m</t>
  </si>
  <si>
    <t>725110811R00</t>
  </si>
  <si>
    <t>Demontáž klozetů splachovacích</t>
  </si>
  <si>
    <t>725210821R00</t>
  </si>
  <si>
    <t>Demontáž umyvadel bez výtokových armatur</t>
  </si>
  <si>
    <t>725330820R00</t>
  </si>
  <si>
    <t>Demontáž výlevky diturvitové vč. splach. nádržky</t>
  </si>
  <si>
    <t>725530827R00</t>
  </si>
  <si>
    <t>Demontáž, zásobník elektrický akumulační do 1200 l</t>
  </si>
  <si>
    <t>725860811R00</t>
  </si>
  <si>
    <t>Demontáž uzávěrek zápachových jednoduchých</t>
  </si>
  <si>
    <t>725810811R00</t>
  </si>
  <si>
    <t>Demontáž ventilu výtokového nástěnného</t>
  </si>
  <si>
    <t>725820801R00</t>
  </si>
  <si>
    <t>Demontáž baterie nástěnné do G 3/4</t>
  </si>
  <si>
    <t>725590811R00</t>
  </si>
  <si>
    <t>Přesun vybour.hmot, zařizovací předměty H 6 m</t>
  </si>
  <si>
    <t>725013165R00</t>
  </si>
  <si>
    <t>Klozet kombi,nádrž s armat. odpad.svislý, bílý</t>
  </si>
  <si>
    <t>725013163R00</t>
  </si>
  <si>
    <t>Klozet kombi, nádrž s armat. odpad.vodorovný, bílý</t>
  </si>
  <si>
    <t>725017162R00</t>
  </si>
  <si>
    <t>Umyvadlo na šrouby, 55 x 45 cm, bílé, bez otvoru pro stoj. baterii</t>
  </si>
  <si>
    <t>725019101R00</t>
  </si>
  <si>
    <t>Výlevka stojící s plastovou mřížkou, bílá</t>
  </si>
  <si>
    <t>28696621R</t>
  </si>
  <si>
    <t>Nádržka splachovací plastová nízkopoložená, 3/6 l, boční přívod vody</t>
  </si>
  <si>
    <t>725119106R00</t>
  </si>
  <si>
    <t>Montáž splach.nádrží nízkopoložených s ventilem</t>
  </si>
  <si>
    <t>725980122R00</t>
  </si>
  <si>
    <t>Dvířka z plastu, 150 x 300 mm</t>
  </si>
  <si>
    <t>725814101R00</t>
  </si>
  <si>
    <t>Ventil rohový s filtrem, DN 15 x DN 10</t>
  </si>
  <si>
    <t>725814102R00</t>
  </si>
  <si>
    <t>kohout rohový kulový, DN 15 x DN 10, zpětná klapka</t>
  </si>
  <si>
    <t>725814122R00</t>
  </si>
  <si>
    <t>Ventil pračkový se zpět.klapkou, DN15 x DN20, rohový</t>
  </si>
  <si>
    <t>55144201R</t>
  </si>
  <si>
    <t>Baterie umyvadlová, nástěnná, směš., páková, chrom, připoj. rozteč 150 mm</t>
  </si>
  <si>
    <t>55145013R</t>
  </si>
  <si>
    <t>Baterie dřezová nástěnná, směš., páková, chrom, připoj. rozteč 150 mm</t>
  </si>
  <si>
    <t>725829202R00</t>
  </si>
  <si>
    <t>Montáž baterie umyv.a dřezové nástěnné</t>
  </si>
  <si>
    <t>55145009R</t>
  </si>
  <si>
    <t>Baterie sprch směš nástěnná, chrom, připoj. 150 mm, sprchový set pro baterie se spodním vývodem</t>
  </si>
  <si>
    <t>725849200R00</t>
  </si>
  <si>
    <t>Montáž baterií sprchových, nastavitelná výška</t>
  </si>
  <si>
    <t>725860109R00</t>
  </si>
  <si>
    <t>Uzávěrka zápachová umyvadlová, D 40</t>
  </si>
  <si>
    <t>725860202R00</t>
  </si>
  <si>
    <t>Zápachová uzávěrka dřezová, D 50 mm</t>
  </si>
  <si>
    <t>55162349R</t>
  </si>
  <si>
    <t>Vodní zápachová uzávěrka podomíková, DN 40, pro odkapávající kondenzát od klimatizace</t>
  </si>
  <si>
    <t>55162347R</t>
  </si>
  <si>
    <t>Vodní zápachová uzávěrka, D 40, s kuličkou,  pro kondenzát od VZT</t>
  </si>
  <si>
    <t>55162150.AR</t>
  </si>
  <si>
    <t>Nálevka se sifonem a kuličkou, D 32, držák hadiček</t>
  </si>
  <si>
    <t>725869101R00</t>
  </si>
  <si>
    <t>Montáž uzávěrek zápach. D 32</t>
  </si>
  <si>
    <t>725869204R00</t>
  </si>
  <si>
    <t>Montáž uzávěrek zápach. D 40</t>
  </si>
  <si>
    <t>725869218R00</t>
  </si>
  <si>
    <t>Montáž U-sifonu</t>
  </si>
  <si>
    <t>725860180RT1</t>
  </si>
  <si>
    <t>Sifon pračkový, D 50 mm nerezová deska, podomítková uzávěrka</t>
  </si>
  <si>
    <t>55161640R</t>
  </si>
  <si>
    <t>WC manžeta centrická</t>
  </si>
  <si>
    <t>55161656R</t>
  </si>
  <si>
    <t>WC dopojení pružné 250 - 400</t>
  </si>
  <si>
    <t>55161652R</t>
  </si>
  <si>
    <t>WC dopojení - koleno 90°</t>
  </si>
  <si>
    <t>28615442.AR</t>
  </si>
  <si>
    <t>Kus čisticí HTRE D 75 mm PP</t>
  </si>
  <si>
    <t>28615443.AR</t>
  </si>
  <si>
    <t>Kus čisticí HTRE D 110 mm PP</t>
  </si>
  <si>
    <t>28615445.AR</t>
  </si>
  <si>
    <t>Kus čisticí HTRE D 160 mm PP</t>
  </si>
  <si>
    <t>998725101R00</t>
  </si>
  <si>
    <t>Přesun hmot pro zařizovací předměty, výšky do 6 m</t>
  </si>
  <si>
    <t>767995106R00</t>
  </si>
  <si>
    <t>Výroba a montáž kov.závěsných konstr. do 250 kg</t>
  </si>
  <si>
    <t>kg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</si>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</sst>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80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25" xfId="0" applyFont="1" applyFill="1" applyBorder="1" applyAlignment="1">
      <alignment vertical="top"/>
    </xf>
    <xf numFmtId="0" fontId="13" fillId="0" borderId="25" xfId="0" applyNumberFormat="1" applyFont="1" applyFill="1" applyBorder="1" applyAlignment="1">
      <alignment vertical="top"/>
    </xf>
    <xf numFmtId="0" fontId="13" fillId="0" borderId="34" xfId="0" applyNumberFormat="1" applyFont="1" applyFill="1" applyBorder="1" applyAlignment="1">
      <alignment horizontal="left" vertical="top" wrapText="1"/>
    </xf>
    <xf numFmtId="0" fontId="13" fillId="0" borderId="52" xfId="0" applyFont="1" applyFill="1" applyBorder="1" applyAlignment="1">
      <alignment vertical="top" shrinkToFit="1"/>
    </xf>
    <xf numFmtId="164" fontId="13" fillId="0" borderId="34" xfId="0" applyNumberFormat="1" applyFont="1" applyFill="1" applyBorder="1" applyAlignment="1">
      <alignment vertical="top" shrinkToFit="1"/>
    </xf>
    <xf numFmtId="4" fontId="13" fillId="0" borderId="34" xfId="0" applyNumberFormat="1" applyFont="1" applyFill="1" applyBorder="1" applyAlignment="1">
      <alignment vertical="top" shrinkToFit="1"/>
    </xf>
    <xf numFmtId="0" fontId="13" fillId="0" borderId="34" xfId="0" applyFont="1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2" fillId="3" borderId="33" xfId="0" applyFont="1" applyFill="1" applyBorder="1" applyAlignment="1">
      <alignment horizontal="center" vertical="center" wrapText="1"/>
    </xf>
    <xf numFmtId="4" fontId="2" fillId="0" borderId="33" xfId="0" applyNumberFormat="1" applyFont="1" applyBorder="1" applyAlignment="1">
      <alignment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0" borderId="50" xfId="0" applyNumberFormat="1" applyFont="1" applyBorder="1" applyAlignment="1">
      <alignment vertical="center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1" fontId="6" fillId="0" borderId="10" xfId="0" applyNumberFormat="1" applyFont="1" applyBorder="1" applyAlignment="1">
      <alignment horizontal="right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2" fontId="9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" fontId="8" fillId="0" borderId="17" xfId="0" applyNumberFormat="1" applyFont="1" applyBorder="1" applyAlignment="1">
      <alignment horizontal="right" vertical="center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7" t="s">
        <v>1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44" zoomScaleNormal="100" zoomScaleSheetLayoutView="75" workbookViewId="0">
      <selection activeCell="P54" sqref="P54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20" t="s">
        <v>3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3">
      <c r="A2" s="4"/>
      <c r="B2" s="5" t="s">
        <v>4</v>
      </c>
      <c r="C2" s="6"/>
      <c r="D2" s="223" t="s">
        <v>5</v>
      </c>
      <c r="E2" s="224"/>
      <c r="F2" s="224"/>
      <c r="G2" s="224"/>
      <c r="H2" s="224"/>
      <c r="I2" s="224"/>
      <c r="J2" s="225"/>
      <c r="O2" s="7"/>
    </row>
    <row r="3" spans="1:15" ht="23.25" customHeight="1" x14ac:dyDescent="0.3">
      <c r="A3" s="4"/>
      <c r="B3" s="8" t="s">
        <v>6</v>
      </c>
      <c r="C3" s="9"/>
      <c r="D3" s="252" t="s">
        <v>7</v>
      </c>
      <c r="E3" s="253"/>
      <c r="F3" s="253"/>
      <c r="G3" s="253"/>
      <c r="H3" s="253"/>
      <c r="I3" s="253"/>
      <c r="J3" s="254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26" t="s">
        <v>20</v>
      </c>
      <c r="E11" s="226"/>
      <c r="F11" s="226"/>
      <c r="G11" s="226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50" t="s">
        <v>22</v>
      </c>
      <c r="E12" s="250"/>
      <c r="F12" s="250"/>
      <c r="G12" s="250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51" t="s">
        <v>25</v>
      </c>
      <c r="E13" s="251"/>
      <c r="F13" s="251"/>
      <c r="G13" s="251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27" t="s">
        <v>29</v>
      </c>
      <c r="F15" s="227"/>
      <c r="G15" s="247" t="s">
        <v>30</v>
      </c>
      <c r="H15" s="247"/>
      <c r="I15" s="247" t="s">
        <v>31</v>
      </c>
      <c r="J15" s="248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28">
        <f>SUMIF(F49:F60,A16,G49:G60)+SUMIF(F49:F60,"PSU",G49:G60)</f>
        <v>31993.55</v>
      </c>
      <c r="F16" s="229"/>
      <c r="G16" s="228">
        <f>SUMIF(F49:F60,A16,H49:H60)+SUMIF(F49:F60,"PSU",H49:H60)</f>
        <v>162542.43000000002</v>
      </c>
      <c r="H16" s="229"/>
      <c r="I16" s="228">
        <f>SUMIF(F49:F60,A16,I49:I60)+SUMIF(F49:F60,"PSU",I49:I60)</f>
        <v>194535.98</v>
      </c>
      <c r="J16" s="230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28">
        <f>SUMIF(F49:F60,A17,G49:G60)</f>
        <v>388427.24</v>
      </c>
      <c r="F17" s="229"/>
      <c r="G17" s="228">
        <f>SUMIF(F49:F60,A17,H49:H60)</f>
        <v>801417.98</v>
      </c>
      <c r="H17" s="229"/>
      <c r="I17" s="228">
        <f>SUMIF(F49:F60,A17,I49:I60)</f>
        <v>1189845.2200000002</v>
      </c>
      <c r="J17" s="230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28">
        <f>SUMIF(F49:F60,A18,G49:G60)</f>
        <v>0</v>
      </c>
      <c r="F18" s="229"/>
      <c r="G18" s="228">
        <f>SUMIF(F49:F60,A18,H49:H60)</f>
        <v>0</v>
      </c>
      <c r="H18" s="229"/>
      <c r="I18" s="228">
        <f>SUMIF(F49:F60,A18,I49:I60)</f>
        <v>0</v>
      </c>
      <c r="J18" s="230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28">
        <f>SUMIF(F49:F60,A19,G49:G60)</f>
        <v>0</v>
      </c>
      <c r="F19" s="229"/>
      <c r="G19" s="228">
        <f>SUMIF(F49:F60,A19,H49:H60)</f>
        <v>28440</v>
      </c>
      <c r="H19" s="229"/>
      <c r="I19" s="228">
        <f>SUMIF(F49:F60,A19,I49:I60)</f>
        <v>28440</v>
      </c>
      <c r="J19" s="230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28">
        <f>SUMIF(F49:F60,A20,G49:G60)</f>
        <v>0</v>
      </c>
      <c r="F20" s="229"/>
      <c r="G20" s="228">
        <f>SUMIF(F49:F60,A20,H49:H60)</f>
        <v>0</v>
      </c>
      <c r="H20" s="229"/>
      <c r="I20" s="228">
        <f>SUMIF(F49:F60,A20,I49:I60)</f>
        <v>0</v>
      </c>
      <c r="J20" s="230"/>
    </row>
    <row r="21" spans="1:10" ht="23.25" customHeight="1" x14ac:dyDescent="0.3">
      <c r="A21" s="4"/>
      <c r="B21" s="52" t="s">
        <v>31</v>
      </c>
      <c r="C21" s="53"/>
      <c r="D21" s="54"/>
      <c r="E21" s="245">
        <f>SUM(E16:F20)</f>
        <v>420420.79</v>
      </c>
      <c r="F21" s="246"/>
      <c r="G21" s="245">
        <f>SUM(G16:H20)</f>
        <v>992400.41</v>
      </c>
      <c r="H21" s="246"/>
      <c r="I21" s="245">
        <f>SUM(I16:J20)</f>
        <v>1412821.2000000002</v>
      </c>
      <c r="J21" s="249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14">
        <f>ZakladDPHSniVypocet</f>
        <v>0</v>
      </c>
      <c r="H23" s="215"/>
      <c r="I23" s="215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31">
        <f>ZakladDPHSni*SazbaDPH1/100</f>
        <v>0</v>
      </c>
      <c r="H24" s="232"/>
      <c r="I24" s="232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14">
        <f>ZakladDPHZaklVypocet</f>
        <v>0</v>
      </c>
      <c r="H25" s="215"/>
      <c r="I25" s="215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42">
        <f>ZakladDPHZakl*SazbaDPH2/100</f>
        <v>0</v>
      </c>
      <c r="H26" s="243"/>
      <c r="I26" s="243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44">
        <f>0</f>
        <v>0</v>
      </c>
      <c r="H27" s="244"/>
      <c r="I27" s="244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33">
        <f>ZakladDPHSniVypocet+ZakladDPHZaklVypocet</f>
        <v>0</v>
      </c>
      <c r="H28" s="233"/>
      <c r="I28" s="233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34">
        <f>ZakladDPHSni+DPHSni+ZakladDPHZakl+DPHZakl+Zaokrouhleni</f>
        <v>0</v>
      </c>
      <c r="H29" s="234"/>
      <c r="I29" s="234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44309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35" t="s">
        <v>52</v>
      </c>
      <c r="E35" s="235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6" t="s">
        <v>5</v>
      </c>
      <c r="D39" s="237"/>
      <c r="E39" s="237"/>
      <c r="F39" s="106">
        <f>'Rozpočet Pol'!AC177</f>
        <v>0</v>
      </c>
      <c r="G39" s="107">
        <f>'Rozpočet Pol'!AD177</f>
        <v>1412821.2399999998</v>
      </c>
      <c r="H39" s="108">
        <f>(F39*SazbaDPH1/100)+(G39*SazbaDPH2/100)</f>
        <v>296692.46039999998</v>
      </c>
      <c r="I39" s="108">
        <f>F39+G39+H39</f>
        <v>1709513.7003999997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8" t="s">
        <v>61</v>
      </c>
      <c r="C40" s="239"/>
      <c r="D40" s="239"/>
      <c r="E40" s="240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41" t="s">
        <v>63</v>
      </c>
      <c r="C43" s="241"/>
      <c r="D43" s="241"/>
      <c r="E43" s="241"/>
      <c r="F43" s="241"/>
      <c r="G43" s="241"/>
      <c r="H43" s="241"/>
      <c r="I43" s="241"/>
      <c r="J43" s="241"/>
      <c r="AZ43" s="113" t="str">
        <f>B43</f>
        <v>D1.4.1 Zdravotně technická zařízení, 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08" t="s">
        <v>31</v>
      </c>
      <c r="J48" s="208"/>
    </row>
    <row r="49" spans="1:10" ht="25.5" customHeight="1" x14ac:dyDescent="0.3">
      <c r="A49" s="119"/>
      <c r="B49" s="120" t="s">
        <v>66</v>
      </c>
      <c r="C49" s="210" t="s">
        <v>67</v>
      </c>
      <c r="D49" s="211"/>
      <c r="E49" s="211"/>
      <c r="F49" s="121" t="s">
        <v>32</v>
      </c>
      <c r="G49" s="122">
        <f>'Rozpočet Pol'!I8</f>
        <v>0</v>
      </c>
      <c r="H49" s="122">
        <f>'Rozpočet Pol'!K8</f>
        <v>16074.52</v>
      </c>
      <c r="I49" s="209">
        <f>SUM(G49+H49)</f>
        <v>16074.52</v>
      </c>
      <c r="J49" s="209"/>
    </row>
    <row r="50" spans="1:10" ht="25.5" customHeight="1" x14ac:dyDescent="0.3">
      <c r="A50" s="119"/>
      <c r="B50" s="123" t="s">
        <v>68</v>
      </c>
      <c r="C50" s="212" t="s">
        <v>69</v>
      </c>
      <c r="D50" s="213"/>
      <c r="E50" s="213"/>
      <c r="F50" s="124" t="s">
        <v>32</v>
      </c>
      <c r="G50" s="125">
        <f>'Rozpočet Pol'!I12</f>
        <v>9844.11</v>
      </c>
      <c r="H50" s="125">
        <f>'Rozpočet Pol'!K12</f>
        <v>7734.0599999999995</v>
      </c>
      <c r="I50" s="209">
        <f t="shared" ref="I50:I60" si="1">SUM(G50+H50)</f>
        <v>17578.169999999998</v>
      </c>
      <c r="J50" s="209"/>
    </row>
    <row r="51" spans="1:10" ht="25.5" customHeight="1" x14ac:dyDescent="0.3">
      <c r="A51" s="119"/>
      <c r="B51" s="123" t="s">
        <v>70</v>
      </c>
      <c r="C51" s="212" t="s">
        <v>71</v>
      </c>
      <c r="D51" s="213"/>
      <c r="E51" s="213"/>
      <c r="F51" s="124" t="s">
        <v>32</v>
      </c>
      <c r="G51" s="125">
        <f>'Rozpočet Pol'!I16</f>
        <v>0</v>
      </c>
      <c r="H51" s="125">
        <f>'Rozpočet Pol'!K16</f>
        <v>40642.320000000007</v>
      </c>
      <c r="I51" s="209">
        <f t="shared" si="1"/>
        <v>40642.320000000007</v>
      </c>
      <c r="J51" s="209"/>
    </row>
    <row r="52" spans="1:10" ht="25.5" customHeight="1" x14ac:dyDescent="0.3">
      <c r="A52" s="119"/>
      <c r="B52" s="123" t="s">
        <v>72</v>
      </c>
      <c r="C52" s="212" t="s">
        <v>73</v>
      </c>
      <c r="D52" s="213"/>
      <c r="E52" s="213"/>
      <c r="F52" s="124" t="s">
        <v>32</v>
      </c>
      <c r="G52" s="125">
        <f>'Rozpočet Pol'!I22</f>
        <v>22149.439999999999</v>
      </c>
      <c r="H52" s="125">
        <f>'Rozpočet Pol'!K22</f>
        <v>96090.62000000001</v>
      </c>
      <c r="I52" s="209">
        <f t="shared" si="1"/>
        <v>118240.06000000001</v>
      </c>
      <c r="J52" s="209"/>
    </row>
    <row r="53" spans="1:10" ht="25.5" customHeight="1" x14ac:dyDescent="0.3">
      <c r="A53" s="119"/>
      <c r="B53" s="123" t="s">
        <v>74</v>
      </c>
      <c r="C53" s="212" t="s">
        <v>75</v>
      </c>
      <c r="D53" s="213"/>
      <c r="E53" s="213"/>
      <c r="F53" s="124" t="s">
        <v>32</v>
      </c>
      <c r="G53" s="125">
        <f>'Rozpočet Pol'!I34</f>
        <v>0</v>
      </c>
      <c r="H53" s="125">
        <f>'Rozpočet Pol'!K34</f>
        <v>2000.91</v>
      </c>
      <c r="I53" s="209">
        <f t="shared" si="1"/>
        <v>2000.91</v>
      </c>
      <c r="J53" s="209"/>
    </row>
    <row r="54" spans="1:10" ht="25.5" customHeight="1" x14ac:dyDescent="0.3">
      <c r="A54" s="119"/>
      <c r="B54" s="123" t="s">
        <v>76</v>
      </c>
      <c r="C54" s="212" t="s">
        <v>77</v>
      </c>
      <c r="D54" s="213"/>
      <c r="E54" s="213"/>
      <c r="F54" s="124" t="s">
        <v>33</v>
      </c>
      <c r="G54" s="125">
        <f>'Rozpočet Pol'!I36</f>
        <v>0</v>
      </c>
      <c r="H54" s="125">
        <f>'Rozpočet Pol'!K36</f>
        <v>3799.5</v>
      </c>
      <c r="I54" s="209">
        <f t="shared" si="1"/>
        <v>3799.5</v>
      </c>
      <c r="J54" s="209"/>
    </row>
    <row r="55" spans="1:10" ht="25.5" customHeight="1" x14ac:dyDescent="0.3">
      <c r="A55" s="119"/>
      <c r="B55" s="123" t="s">
        <v>78</v>
      </c>
      <c r="C55" s="212" t="s">
        <v>79</v>
      </c>
      <c r="D55" s="213"/>
      <c r="E55" s="213"/>
      <c r="F55" s="124" t="s">
        <v>33</v>
      </c>
      <c r="G55" s="125">
        <f>'Rozpočet Pol'!I39</f>
        <v>7084.66</v>
      </c>
      <c r="H55" s="125">
        <f>'Rozpočet Pol'!K39</f>
        <v>82925.680000000008</v>
      </c>
      <c r="I55" s="209">
        <f t="shared" si="1"/>
        <v>90010.340000000011</v>
      </c>
      <c r="J55" s="209"/>
    </row>
    <row r="56" spans="1:10" ht="25.5" customHeight="1" x14ac:dyDescent="0.3">
      <c r="A56" s="119"/>
      <c r="B56" s="123" t="s">
        <v>80</v>
      </c>
      <c r="C56" s="212" t="s">
        <v>81</v>
      </c>
      <c r="D56" s="213"/>
      <c r="E56" s="213"/>
      <c r="F56" s="124" t="s">
        <v>33</v>
      </c>
      <c r="G56" s="125">
        <f>'Rozpočet Pol'!I48</f>
        <v>108726.32</v>
      </c>
      <c r="H56" s="125">
        <f>'Rozpočet Pol'!K48</f>
        <v>223279.36000000002</v>
      </c>
      <c r="I56" s="209">
        <f t="shared" si="1"/>
        <v>332005.68000000005</v>
      </c>
      <c r="J56" s="209"/>
    </row>
    <row r="57" spans="1:10" ht="25.5" customHeight="1" x14ac:dyDescent="0.3">
      <c r="A57" s="119"/>
      <c r="B57" s="123" t="s">
        <v>82</v>
      </c>
      <c r="C57" s="212" t="s">
        <v>83</v>
      </c>
      <c r="D57" s="213"/>
      <c r="E57" s="213"/>
      <c r="F57" s="124" t="s">
        <v>33</v>
      </c>
      <c r="G57" s="125">
        <f>'Rozpočet Pol'!I86</f>
        <v>210403.73</v>
      </c>
      <c r="H57" s="125">
        <f>'Rozpočet Pol'!K86</f>
        <v>372834.47000000003</v>
      </c>
      <c r="I57" s="209">
        <f t="shared" si="1"/>
        <v>583238.20000000007</v>
      </c>
      <c r="J57" s="209"/>
    </row>
    <row r="58" spans="1:10" ht="25.5" customHeight="1" x14ac:dyDescent="0.3">
      <c r="A58" s="119"/>
      <c r="B58" s="123" t="s">
        <v>84</v>
      </c>
      <c r="C58" s="212" t="s">
        <v>85</v>
      </c>
      <c r="D58" s="213"/>
      <c r="E58" s="213"/>
      <c r="F58" s="124" t="s">
        <v>33</v>
      </c>
      <c r="G58" s="125">
        <f>'Rozpočet Pol'!I132</f>
        <v>62212.529999999992</v>
      </c>
      <c r="H58" s="125">
        <f>'Rozpočet Pol'!K132</f>
        <v>91560.97000000003</v>
      </c>
      <c r="I58" s="209">
        <f t="shared" si="1"/>
        <v>153773.50000000003</v>
      </c>
      <c r="J58" s="209"/>
    </row>
    <row r="59" spans="1:10" ht="25.5" customHeight="1" x14ac:dyDescent="0.3">
      <c r="A59" s="119"/>
      <c r="B59" s="123" t="s">
        <v>86</v>
      </c>
      <c r="C59" s="212" t="s">
        <v>87</v>
      </c>
      <c r="D59" s="213"/>
      <c r="E59" s="213"/>
      <c r="F59" s="124" t="s">
        <v>33</v>
      </c>
      <c r="G59" s="125">
        <f>'Rozpočet Pol'!I172</f>
        <v>0</v>
      </c>
      <c r="H59" s="125">
        <f>'Rozpočet Pol'!K172</f>
        <v>27018</v>
      </c>
      <c r="I59" s="209">
        <f t="shared" si="1"/>
        <v>27018</v>
      </c>
      <c r="J59" s="209"/>
    </row>
    <row r="60" spans="1:10" ht="25.5" customHeight="1" x14ac:dyDescent="0.3">
      <c r="A60" s="119"/>
      <c r="B60" s="126" t="s">
        <v>35</v>
      </c>
      <c r="C60" s="216" t="s">
        <v>36</v>
      </c>
      <c r="D60" s="217"/>
      <c r="E60" s="217"/>
      <c r="F60" s="127" t="s">
        <v>35</v>
      </c>
      <c r="G60" s="128">
        <f>'Rozpočet Pol'!I174</f>
        <v>0</v>
      </c>
      <c r="H60" s="128">
        <f>'Rozpočet Pol'!K174</f>
        <v>28440</v>
      </c>
      <c r="I60" s="218">
        <f t="shared" si="1"/>
        <v>28440</v>
      </c>
      <c r="J60" s="218"/>
    </row>
    <row r="61" spans="1:10" ht="25.5" customHeight="1" x14ac:dyDescent="0.3">
      <c r="A61" s="129"/>
      <c r="B61" s="130" t="s">
        <v>59</v>
      </c>
      <c r="C61" s="130"/>
      <c r="D61" s="131"/>
      <c r="E61" s="131"/>
      <c r="F61" s="132"/>
      <c r="G61" s="133">
        <f>SUM(G49:G60)</f>
        <v>420420.79</v>
      </c>
      <c r="H61" s="133">
        <f>SUM(H49:H60)</f>
        <v>992400.41000000015</v>
      </c>
      <c r="I61" s="219">
        <f>SUM(I49:I60)</f>
        <v>1412821.2000000002</v>
      </c>
      <c r="J61" s="219"/>
    </row>
    <row r="62" spans="1:10" x14ac:dyDescent="0.3">
      <c r="F62" s="134"/>
      <c r="G62" s="135"/>
      <c r="H62" s="134"/>
      <c r="I62" s="135"/>
      <c r="J62" s="135"/>
    </row>
    <row r="63" spans="1:10" x14ac:dyDescent="0.3">
      <c r="F63" s="134"/>
      <c r="G63" s="135"/>
      <c r="H63" s="134"/>
      <c r="I63" s="135"/>
      <c r="J63" s="135"/>
    </row>
    <row r="64" spans="1:10" x14ac:dyDescent="0.3">
      <c r="F64" s="134"/>
      <c r="G64" s="135"/>
      <c r="H64" s="134"/>
      <c r="I64" s="135"/>
      <c r="J64" s="135"/>
    </row>
  </sheetData>
  <mergeCells count="64">
    <mergeCell ref="D12:G12"/>
    <mergeCell ref="D13:G13"/>
    <mergeCell ref="D3:J3"/>
    <mergeCell ref="I16:J16"/>
    <mergeCell ref="I19:J19"/>
    <mergeCell ref="E21:F21"/>
    <mergeCell ref="G21:H21"/>
    <mergeCell ref="G15:H15"/>
    <mergeCell ref="I15:J15"/>
    <mergeCell ref="E16:F16"/>
    <mergeCell ref="E20:F20"/>
    <mergeCell ref="G20:H20"/>
    <mergeCell ref="I20:J20"/>
    <mergeCell ref="I21:J21"/>
    <mergeCell ref="E19:F19"/>
    <mergeCell ref="B40:E40"/>
    <mergeCell ref="B43:J43"/>
    <mergeCell ref="G26:I26"/>
    <mergeCell ref="G27:I27"/>
    <mergeCell ref="G25:I25"/>
    <mergeCell ref="G24:I24"/>
    <mergeCell ref="G28:I28"/>
    <mergeCell ref="G29:I29"/>
    <mergeCell ref="D35:E35"/>
    <mergeCell ref="C39:E39"/>
    <mergeCell ref="G23:I23"/>
    <mergeCell ref="C60:E60"/>
    <mergeCell ref="I60:J60"/>
    <mergeCell ref="I61:J61"/>
    <mergeCell ref="B1:J1"/>
    <mergeCell ref="D2:J2"/>
    <mergeCell ref="D11:G11"/>
    <mergeCell ref="E15:F15"/>
    <mergeCell ref="G16:H16"/>
    <mergeCell ref="E17:F17"/>
    <mergeCell ref="G17:H17"/>
    <mergeCell ref="I17:J17"/>
    <mergeCell ref="I18:J18"/>
    <mergeCell ref="G18:H18"/>
    <mergeCell ref="E18:F18"/>
    <mergeCell ref="G19:H19"/>
    <mergeCell ref="C57:E57"/>
    <mergeCell ref="I57:J57"/>
    <mergeCell ref="I58:J58"/>
    <mergeCell ref="C58:E58"/>
    <mergeCell ref="C59:E59"/>
    <mergeCell ref="I59:J59"/>
    <mergeCell ref="C54:E54"/>
    <mergeCell ref="I54:J54"/>
    <mergeCell ref="C55:E55"/>
    <mergeCell ref="I55:J55"/>
    <mergeCell ref="C56:E56"/>
    <mergeCell ref="I56:J56"/>
    <mergeCell ref="I51:J51"/>
    <mergeCell ref="C51:E51"/>
    <mergeCell ref="C52:E52"/>
    <mergeCell ref="I52:J52"/>
    <mergeCell ref="C53:E53"/>
    <mergeCell ref="I53:J53"/>
    <mergeCell ref="I48:J48"/>
    <mergeCell ref="I49:J49"/>
    <mergeCell ref="C49:E49"/>
    <mergeCell ref="C50:E50"/>
    <mergeCell ref="I50:J50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55" t="s">
        <v>88</v>
      </c>
      <c r="B1" s="255"/>
      <c r="C1" s="256"/>
      <c r="D1" s="255"/>
      <c r="E1" s="255"/>
      <c r="F1" s="255"/>
      <c r="G1" s="255"/>
    </row>
    <row r="2" spans="1:7" ht="24.95" customHeight="1" x14ac:dyDescent="0.3">
      <c r="A2" s="138" t="s">
        <v>89</v>
      </c>
      <c r="B2" s="139"/>
      <c r="C2" s="257"/>
      <c r="D2" s="257"/>
      <c r="E2" s="257"/>
      <c r="F2" s="257"/>
      <c r="G2" s="258"/>
    </row>
    <row r="3" spans="1:7" ht="24.95" hidden="1" customHeight="1" x14ac:dyDescent="0.3">
      <c r="A3" s="138" t="s">
        <v>90</v>
      </c>
      <c r="B3" s="139"/>
      <c r="C3" s="257"/>
      <c r="D3" s="257"/>
      <c r="E3" s="257"/>
      <c r="F3" s="257"/>
      <c r="G3" s="258"/>
    </row>
    <row r="4" spans="1:7" ht="24.95" hidden="1" customHeight="1" x14ac:dyDescent="0.3">
      <c r="A4" s="138" t="s">
        <v>91</v>
      </c>
      <c r="B4" s="139"/>
      <c r="C4" s="257"/>
      <c r="D4" s="257"/>
      <c r="E4" s="257"/>
      <c r="F4" s="257"/>
      <c r="G4" s="258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7"/>
  <sheetViews>
    <sheetView topLeftCell="A147" workbookViewId="0">
      <selection activeCell="J107" sqref="J107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5.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71" t="s">
        <v>88</v>
      </c>
      <c r="B1" s="271"/>
      <c r="C1" s="271"/>
      <c r="D1" s="271"/>
      <c r="E1" s="271"/>
      <c r="F1" s="271"/>
      <c r="G1" s="271"/>
      <c r="AE1" t="s">
        <v>92</v>
      </c>
    </row>
    <row r="2" spans="1:60" ht="24.95" customHeight="1" x14ac:dyDescent="0.3">
      <c r="A2" s="144" t="s">
        <v>93</v>
      </c>
      <c r="B2" s="145"/>
      <c r="C2" s="272" t="s">
        <v>5</v>
      </c>
      <c r="D2" s="273"/>
      <c r="E2" s="273"/>
      <c r="F2" s="273"/>
      <c r="G2" s="274"/>
      <c r="AE2" t="s">
        <v>94</v>
      </c>
    </row>
    <row r="3" spans="1:60" ht="24.95" customHeight="1" x14ac:dyDescent="0.3">
      <c r="A3" s="146" t="s">
        <v>90</v>
      </c>
      <c r="B3" s="147"/>
      <c r="C3" s="275" t="s">
        <v>7</v>
      </c>
      <c r="D3" s="276"/>
      <c r="E3" s="276"/>
      <c r="F3" s="276"/>
      <c r="G3" s="277"/>
      <c r="AE3" t="s">
        <v>95</v>
      </c>
    </row>
    <row r="4" spans="1:60" ht="24.95" hidden="1" customHeight="1" x14ac:dyDescent="0.3">
      <c r="A4" s="146" t="s">
        <v>91</v>
      </c>
      <c r="B4" s="147"/>
      <c r="C4" s="275"/>
      <c r="D4" s="276"/>
      <c r="E4" s="276"/>
      <c r="F4" s="276"/>
      <c r="G4" s="277"/>
      <c r="AE4" t="s">
        <v>96</v>
      </c>
    </row>
    <row r="5" spans="1:60" hidden="1" x14ac:dyDescent="0.3">
      <c r="A5" s="148" t="s">
        <v>97</v>
      </c>
      <c r="B5" s="149"/>
      <c r="C5" s="150"/>
      <c r="D5" s="151"/>
      <c r="E5" s="151"/>
      <c r="F5" s="151"/>
      <c r="G5" s="152"/>
      <c r="AE5" t="s">
        <v>98</v>
      </c>
    </row>
    <row r="7" spans="1:60" ht="40.5" x14ac:dyDescent="0.3">
      <c r="A7" s="153" t="s">
        <v>99</v>
      </c>
      <c r="B7" s="154" t="s">
        <v>100</v>
      </c>
      <c r="C7" s="154" t="s">
        <v>101</v>
      </c>
      <c r="D7" s="153" t="s">
        <v>102</v>
      </c>
      <c r="E7" s="153" t="s">
        <v>103</v>
      </c>
      <c r="F7" s="155" t="s">
        <v>104</v>
      </c>
      <c r="G7" s="156" t="s">
        <v>31</v>
      </c>
      <c r="H7" s="157" t="s">
        <v>29</v>
      </c>
      <c r="I7" s="157" t="s">
        <v>105</v>
      </c>
      <c r="J7" s="157" t="s">
        <v>30</v>
      </c>
      <c r="K7" s="157" t="s">
        <v>106</v>
      </c>
      <c r="L7" s="157" t="s">
        <v>107</v>
      </c>
      <c r="M7" s="157" t="s">
        <v>108</v>
      </c>
      <c r="N7" s="157" t="s">
        <v>109</v>
      </c>
      <c r="O7" s="157" t="s">
        <v>110</v>
      </c>
      <c r="P7" s="157" t="s">
        <v>111</v>
      </c>
      <c r="Q7" s="157" t="s">
        <v>112</v>
      </c>
      <c r="R7" s="157" t="s">
        <v>113</v>
      </c>
      <c r="S7" s="157" t="s">
        <v>114</v>
      </c>
      <c r="T7" s="157" t="s">
        <v>115</v>
      </c>
      <c r="U7" s="158" t="s">
        <v>116</v>
      </c>
    </row>
    <row r="8" spans="1:60" x14ac:dyDescent="0.3">
      <c r="A8" s="159" t="s">
        <v>117</v>
      </c>
      <c r="B8" s="160" t="s">
        <v>66</v>
      </c>
      <c r="C8" s="161" t="s">
        <v>67</v>
      </c>
      <c r="D8" s="162"/>
      <c r="E8" s="163"/>
      <c r="F8" s="164"/>
      <c r="G8" s="164">
        <f>SUMIF(AE9:AE11,"&lt;&gt;NOR",G9:G11)</f>
        <v>16074.52</v>
      </c>
      <c r="H8" s="164"/>
      <c r="I8" s="164">
        <f>SUM(I9:I11)</f>
        <v>0</v>
      </c>
      <c r="J8" s="164"/>
      <c r="K8" s="164">
        <f>SUM(K9:K11)</f>
        <v>16074.52</v>
      </c>
      <c r="L8" s="164"/>
      <c r="M8" s="164">
        <f>SUM(M9:M11)</f>
        <v>19450.1692</v>
      </c>
      <c r="N8" s="165"/>
      <c r="O8" s="165">
        <f>SUM(O9:O11)</f>
        <v>3.6335200000000003</v>
      </c>
      <c r="P8" s="165"/>
      <c r="Q8" s="165">
        <f>SUM(Q9:Q11)</f>
        <v>0</v>
      </c>
      <c r="R8" s="165"/>
      <c r="S8" s="165"/>
      <c r="T8" s="159"/>
      <c r="U8" s="165">
        <f>SUM(U9:U11)</f>
        <v>39.97</v>
      </c>
      <c r="AE8" t="s">
        <v>118</v>
      </c>
    </row>
    <row r="9" spans="1:60" ht="33.75" outlineLevel="1" x14ac:dyDescent="0.3">
      <c r="A9" s="166">
        <v>1</v>
      </c>
      <c r="B9" s="167" t="s">
        <v>119</v>
      </c>
      <c r="C9" s="168" t="s">
        <v>120</v>
      </c>
      <c r="D9" s="169" t="s">
        <v>121</v>
      </c>
      <c r="E9" s="170">
        <v>35</v>
      </c>
      <c r="F9" s="171">
        <v>35.83</v>
      </c>
      <c r="G9" s="172">
        <v>1254.05</v>
      </c>
      <c r="H9" s="171">
        <v>0</v>
      </c>
      <c r="I9" s="172">
        <f>ROUND(E9*H9,2)</f>
        <v>0</v>
      </c>
      <c r="J9" s="171">
        <v>35.83</v>
      </c>
      <c r="K9" s="172">
        <f>ROUND(E9*J9,2)</f>
        <v>1254.05</v>
      </c>
      <c r="L9" s="172">
        <v>21</v>
      </c>
      <c r="M9" s="172">
        <f>G9*(1+L9/100)</f>
        <v>1517.4005</v>
      </c>
      <c r="N9" s="173">
        <v>3.0300000000000001E-3</v>
      </c>
      <c r="O9" s="173">
        <f>ROUND(E9*N9,5)</f>
        <v>0.10605000000000001</v>
      </c>
      <c r="P9" s="173">
        <v>0</v>
      </c>
      <c r="Q9" s="173">
        <f>ROUND(E9*P9,5)</f>
        <v>0</v>
      </c>
      <c r="R9" s="173"/>
      <c r="S9" s="173"/>
      <c r="T9" s="174">
        <v>0.19700000000000001</v>
      </c>
      <c r="U9" s="173">
        <f>ROUND(E9*T9,2)</f>
        <v>6.9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122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 x14ac:dyDescent="0.3">
      <c r="A10" s="166">
        <v>2</v>
      </c>
      <c r="B10" s="167" t="s">
        <v>123</v>
      </c>
      <c r="C10" s="168" t="s">
        <v>124</v>
      </c>
      <c r="D10" s="169" t="s">
        <v>121</v>
      </c>
      <c r="E10" s="170">
        <v>74</v>
      </c>
      <c r="F10" s="171">
        <v>153.58000000000001</v>
      </c>
      <c r="G10" s="172">
        <v>11364.92</v>
      </c>
      <c r="H10" s="171">
        <v>0</v>
      </c>
      <c r="I10" s="172">
        <f>ROUND(E10*H10,2)</f>
        <v>0</v>
      </c>
      <c r="J10" s="171">
        <v>153.58000000000001</v>
      </c>
      <c r="K10" s="172">
        <f>ROUND(E10*J10,2)</f>
        <v>11364.92</v>
      </c>
      <c r="L10" s="172">
        <v>21</v>
      </c>
      <c r="M10" s="172">
        <f>G10*(1+L10/100)</f>
        <v>13751.5532</v>
      </c>
      <c r="N10" s="173">
        <v>3.7130000000000003E-2</v>
      </c>
      <c r="O10" s="173">
        <f>ROUND(E10*N10,5)</f>
        <v>2.74762</v>
      </c>
      <c r="P10" s="173">
        <v>0</v>
      </c>
      <c r="Q10" s="173">
        <f>ROUND(E10*P10,5)</f>
        <v>0</v>
      </c>
      <c r="R10" s="173"/>
      <c r="S10" s="173"/>
      <c r="T10" s="174">
        <v>0.29299999999999998</v>
      </c>
      <c r="U10" s="173">
        <f>ROUND(E10*T10,2)</f>
        <v>21.68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122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ht="22.5" outlineLevel="1" x14ac:dyDescent="0.3">
      <c r="A11" s="166">
        <v>3</v>
      </c>
      <c r="B11" s="167" t="s">
        <v>125</v>
      </c>
      <c r="C11" s="168" t="s">
        <v>126</v>
      </c>
      <c r="D11" s="169" t="s">
        <v>121</v>
      </c>
      <c r="E11" s="170">
        <v>45</v>
      </c>
      <c r="F11" s="171">
        <v>76.790000000000006</v>
      </c>
      <c r="G11" s="172">
        <v>3455.55</v>
      </c>
      <c r="H11" s="171">
        <v>0</v>
      </c>
      <c r="I11" s="172">
        <f>ROUND(E11*H11,2)</f>
        <v>0</v>
      </c>
      <c r="J11" s="171">
        <v>76.790000000000006</v>
      </c>
      <c r="K11" s="172">
        <f>ROUND(E11*J11,2)</f>
        <v>3455.55</v>
      </c>
      <c r="L11" s="172">
        <v>21</v>
      </c>
      <c r="M11" s="172">
        <f>G11*(1+L11/100)</f>
        <v>4181.2155000000002</v>
      </c>
      <c r="N11" s="173">
        <v>1.7330000000000002E-2</v>
      </c>
      <c r="O11" s="173">
        <f>ROUND(E11*N11,5)</f>
        <v>0.77985000000000004</v>
      </c>
      <c r="P11" s="173">
        <v>0</v>
      </c>
      <c r="Q11" s="173">
        <f>ROUND(E11*P11,5)</f>
        <v>0</v>
      </c>
      <c r="R11" s="173"/>
      <c r="S11" s="173"/>
      <c r="T11" s="174">
        <v>0.253</v>
      </c>
      <c r="U11" s="173">
        <f>ROUND(E11*T11,2)</f>
        <v>11.39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122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117</v>
      </c>
      <c r="B12" s="177" t="s">
        <v>68</v>
      </c>
      <c r="C12" s="178" t="s">
        <v>69</v>
      </c>
      <c r="D12" s="179"/>
      <c r="E12" s="180"/>
      <c r="F12" s="181"/>
      <c r="G12" s="181">
        <f>SUMIF(AE13:AE15,"&lt;&gt;NOR",G13:G15)</f>
        <v>17578.18</v>
      </c>
      <c r="H12" s="181"/>
      <c r="I12" s="181">
        <f>SUM(I13:I15)</f>
        <v>9844.11</v>
      </c>
      <c r="J12" s="181"/>
      <c r="K12" s="181">
        <f>SUM(K13:K15)</f>
        <v>7734.0599999999995</v>
      </c>
      <c r="L12" s="181"/>
      <c r="M12" s="181">
        <f>SUM(M13:M15)</f>
        <v>21269.5978</v>
      </c>
      <c r="N12" s="182"/>
      <c r="O12" s="182">
        <f>SUM(O13:O15)</f>
        <v>10.265000000000001</v>
      </c>
      <c r="P12" s="182"/>
      <c r="Q12" s="182">
        <f>SUM(Q13:Q15)</f>
        <v>0</v>
      </c>
      <c r="R12" s="182"/>
      <c r="S12" s="182"/>
      <c r="T12" s="183"/>
      <c r="U12" s="182">
        <f>SUM(U13:U15)</f>
        <v>18.87</v>
      </c>
      <c r="AE12" t="s">
        <v>118</v>
      </c>
    </row>
    <row r="13" spans="1:60" ht="22.5" outlineLevel="1" x14ac:dyDescent="0.3">
      <c r="A13" s="166">
        <v>4</v>
      </c>
      <c r="B13" s="167" t="s">
        <v>127</v>
      </c>
      <c r="C13" s="168" t="s">
        <v>128</v>
      </c>
      <c r="D13" s="169" t="s">
        <v>129</v>
      </c>
      <c r="E13" s="170">
        <v>1.1000000000000001</v>
      </c>
      <c r="F13" s="171">
        <v>5232.96</v>
      </c>
      <c r="G13" s="172">
        <v>5756.26</v>
      </c>
      <c r="H13" s="171">
        <v>3037.92</v>
      </c>
      <c r="I13" s="172">
        <f>ROUND(E13*H13,2)</f>
        <v>3341.71</v>
      </c>
      <c r="J13" s="171">
        <v>2195.04</v>
      </c>
      <c r="K13" s="172">
        <f>ROUND(E13*J13,2)</f>
        <v>2414.54</v>
      </c>
      <c r="L13" s="172">
        <v>21</v>
      </c>
      <c r="M13" s="172">
        <f>G13*(1+L13/100)</f>
        <v>6965.0745999999999</v>
      </c>
      <c r="N13" s="173">
        <v>2.5</v>
      </c>
      <c r="O13" s="173">
        <f>ROUND(E13*N13,5)</f>
        <v>2.75</v>
      </c>
      <c r="P13" s="173">
        <v>0</v>
      </c>
      <c r="Q13" s="173">
        <f>ROUND(E13*P13,5)</f>
        <v>0</v>
      </c>
      <c r="R13" s="173"/>
      <c r="S13" s="173"/>
      <c r="T13" s="174">
        <v>5.33</v>
      </c>
      <c r="U13" s="173">
        <f>ROUND(E13*T13,2)</f>
        <v>5.86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122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5</v>
      </c>
      <c r="B14" s="167" t="s">
        <v>130</v>
      </c>
      <c r="C14" s="168" t="s">
        <v>131</v>
      </c>
      <c r="D14" s="169" t="s">
        <v>129</v>
      </c>
      <c r="E14" s="170">
        <v>4.2</v>
      </c>
      <c r="F14" s="171">
        <v>1581.26</v>
      </c>
      <c r="G14" s="172">
        <v>6641.29</v>
      </c>
      <c r="H14" s="171">
        <v>832.11</v>
      </c>
      <c r="I14" s="172">
        <f>ROUND(E14*H14,2)</f>
        <v>3494.86</v>
      </c>
      <c r="J14" s="171">
        <v>749.15</v>
      </c>
      <c r="K14" s="172">
        <f>ROUND(E14*J14,2)</f>
        <v>3146.43</v>
      </c>
      <c r="L14" s="172">
        <v>21</v>
      </c>
      <c r="M14" s="172">
        <f>G14*(1+L14/100)</f>
        <v>8035.9609</v>
      </c>
      <c r="N14" s="173">
        <v>1.2</v>
      </c>
      <c r="O14" s="173">
        <f>ROUND(E14*N14,5)</f>
        <v>5.04</v>
      </c>
      <c r="P14" s="173">
        <v>0</v>
      </c>
      <c r="Q14" s="173">
        <f>ROUND(E14*P14,5)</f>
        <v>0</v>
      </c>
      <c r="R14" s="173"/>
      <c r="S14" s="173"/>
      <c r="T14" s="174">
        <v>1.84</v>
      </c>
      <c r="U14" s="173">
        <f>ROUND(E14*T14,2)</f>
        <v>7.73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122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6</v>
      </c>
      <c r="B15" s="167" t="s">
        <v>127</v>
      </c>
      <c r="C15" s="168" t="s">
        <v>128</v>
      </c>
      <c r="D15" s="169" t="s">
        <v>129</v>
      </c>
      <c r="E15" s="170">
        <v>0.99</v>
      </c>
      <c r="F15" s="171">
        <v>5232.96</v>
      </c>
      <c r="G15" s="172">
        <v>5180.63</v>
      </c>
      <c r="H15" s="171">
        <v>3037.92</v>
      </c>
      <c r="I15" s="172">
        <f>ROUND(E15*H15,2)</f>
        <v>3007.54</v>
      </c>
      <c r="J15" s="171">
        <v>2195.04</v>
      </c>
      <c r="K15" s="172">
        <f>ROUND(E15*J15,2)</f>
        <v>2173.09</v>
      </c>
      <c r="L15" s="172">
        <v>21</v>
      </c>
      <c r="M15" s="172">
        <f>G15*(1+L15/100)</f>
        <v>6268.5622999999996</v>
      </c>
      <c r="N15" s="173">
        <v>2.5</v>
      </c>
      <c r="O15" s="173">
        <f>ROUND(E15*N15,5)</f>
        <v>2.4750000000000001</v>
      </c>
      <c r="P15" s="173">
        <v>0</v>
      </c>
      <c r="Q15" s="173">
        <f>ROUND(E15*P15,5)</f>
        <v>0</v>
      </c>
      <c r="R15" s="173"/>
      <c r="S15" s="173"/>
      <c r="T15" s="174">
        <v>5.33</v>
      </c>
      <c r="U15" s="173">
        <f>ROUND(E15*T15,2)</f>
        <v>5.28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122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x14ac:dyDescent="0.3">
      <c r="A16" s="176" t="s">
        <v>117</v>
      </c>
      <c r="B16" s="177" t="s">
        <v>70</v>
      </c>
      <c r="C16" s="178" t="s">
        <v>71</v>
      </c>
      <c r="D16" s="179"/>
      <c r="E16" s="180"/>
      <c r="F16" s="181"/>
      <c r="G16" s="181">
        <f>SUMIF(AE17:AE21,"&lt;&gt;NOR",G17:G21)</f>
        <v>40642.320000000007</v>
      </c>
      <c r="H16" s="181"/>
      <c r="I16" s="181">
        <f>SUM(I17:I21)</f>
        <v>0</v>
      </c>
      <c r="J16" s="181"/>
      <c r="K16" s="181">
        <f>SUM(K17:K21)</f>
        <v>40642.320000000007</v>
      </c>
      <c r="L16" s="181"/>
      <c r="M16" s="181">
        <f>SUM(M17:M21)</f>
        <v>49177.207199999997</v>
      </c>
      <c r="N16" s="182"/>
      <c r="O16" s="182">
        <f>SUM(O17:O21)</f>
        <v>9.7119999999999998E-2</v>
      </c>
      <c r="P16" s="182"/>
      <c r="Q16" s="182">
        <f>SUM(Q17:Q21)</f>
        <v>11.436</v>
      </c>
      <c r="R16" s="182"/>
      <c r="S16" s="182"/>
      <c r="T16" s="183"/>
      <c r="U16" s="182">
        <f>SUM(U17:U21)</f>
        <v>55.91</v>
      </c>
      <c r="AE16" t="s">
        <v>118</v>
      </c>
    </row>
    <row r="17" spans="1:60" outlineLevel="1" x14ac:dyDescent="0.3">
      <c r="A17" s="166">
        <v>7</v>
      </c>
      <c r="B17" s="167" t="s">
        <v>132</v>
      </c>
      <c r="C17" s="168" t="s">
        <v>133</v>
      </c>
      <c r="D17" s="169" t="s">
        <v>121</v>
      </c>
      <c r="E17" s="170">
        <v>150</v>
      </c>
      <c r="F17" s="171">
        <v>164.95</v>
      </c>
      <c r="G17" s="172">
        <v>24742.5</v>
      </c>
      <c r="H17" s="171">
        <v>0</v>
      </c>
      <c r="I17" s="172">
        <f>ROUND(E17*H17,2)</f>
        <v>0</v>
      </c>
      <c r="J17" s="171">
        <v>164.95</v>
      </c>
      <c r="K17" s="172">
        <f>ROUND(E17*J17,2)</f>
        <v>24742.5</v>
      </c>
      <c r="L17" s="172">
        <v>21</v>
      </c>
      <c r="M17" s="172">
        <f>G17*(1+L17/100)</f>
        <v>29938.424999999999</v>
      </c>
      <c r="N17" s="173">
        <v>3.8000000000000002E-4</v>
      </c>
      <c r="O17" s="173">
        <f>ROUND(E17*N17,5)</f>
        <v>5.7000000000000002E-2</v>
      </c>
      <c r="P17" s="173">
        <v>1.2999999999999999E-2</v>
      </c>
      <c r="Q17" s="173">
        <f>ROUND(E17*P17,5)</f>
        <v>1.95</v>
      </c>
      <c r="R17" s="173"/>
      <c r="S17" s="173"/>
      <c r="T17" s="174">
        <v>0.107</v>
      </c>
      <c r="U17" s="173">
        <f>ROUND(E17*T17,2)</f>
        <v>16.05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122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8</v>
      </c>
      <c r="B18" s="167" t="s">
        <v>134</v>
      </c>
      <c r="C18" s="168" t="s">
        <v>135</v>
      </c>
      <c r="D18" s="169" t="s">
        <v>121</v>
      </c>
      <c r="E18" s="170">
        <v>54</v>
      </c>
      <c r="F18" s="171">
        <v>164.95</v>
      </c>
      <c r="G18" s="172">
        <v>8907.2999999999993</v>
      </c>
      <c r="H18" s="171">
        <v>0</v>
      </c>
      <c r="I18" s="172">
        <f>ROUND(E18*H18,2)</f>
        <v>0</v>
      </c>
      <c r="J18" s="171">
        <v>164.95</v>
      </c>
      <c r="K18" s="172">
        <f>ROUND(E18*J18,2)</f>
        <v>8907.2999999999993</v>
      </c>
      <c r="L18" s="172">
        <v>21</v>
      </c>
      <c r="M18" s="172">
        <f>G18*(1+L18/100)</f>
        <v>10777.832999999999</v>
      </c>
      <c r="N18" s="173">
        <v>5.9000000000000003E-4</v>
      </c>
      <c r="O18" s="173">
        <f>ROUND(E18*N18,5)</f>
        <v>3.1859999999999999E-2</v>
      </c>
      <c r="P18" s="173">
        <v>3.6999999999999998E-2</v>
      </c>
      <c r="Q18" s="173">
        <f>ROUND(E18*P18,5)</f>
        <v>1.998</v>
      </c>
      <c r="R18" s="173"/>
      <c r="S18" s="173"/>
      <c r="T18" s="174">
        <v>0.443</v>
      </c>
      <c r="U18" s="173">
        <f>ROUND(E18*T18,2)</f>
        <v>23.92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122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ht="22.5" outlineLevel="1" x14ac:dyDescent="0.3">
      <c r="A19" s="166">
        <v>9</v>
      </c>
      <c r="B19" s="167" t="s">
        <v>136</v>
      </c>
      <c r="C19" s="168" t="s">
        <v>137</v>
      </c>
      <c r="D19" s="169" t="s">
        <v>121</v>
      </c>
      <c r="E19" s="170">
        <v>14</v>
      </c>
      <c r="F19" s="171">
        <v>220.69</v>
      </c>
      <c r="G19" s="172">
        <v>3089.66</v>
      </c>
      <c r="H19" s="171">
        <v>0</v>
      </c>
      <c r="I19" s="172">
        <f>ROUND(E19*H19,2)</f>
        <v>0</v>
      </c>
      <c r="J19" s="171">
        <v>220.69</v>
      </c>
      <c r="K19" s="172">
        <f>ROUND(E19*J19,2)</f>
        <v>3089.66</v>
      </c>
      <c r="L19" s="172">
        <v>21</v>
      </c>
      <c r="M19" s="172">
        <f>G19*(1+L19/100)</f>
        <v>3738.4885999999997</v>
      </c>
      <c r="N19" s="173">
        <v>5.9000000000000003E-4</v>
      </c>
      <c r="O19" s="173">
        <f>ROUND(E19*N19,5)</f>
        <v>8.26E-3</v>
      </c>
      <c r="P19" s="173">
        <v>6.3E-2</v>
      </c>
      <c r="Q19" s="173">
        <f>ROUND(E19*P19,5)</f>
        <v>0.88200000000000001</v>
      </c>
      <c r="R19" s="173"/>
      <c r="S19" s="173"/>
      <c r="T19" s="174">
        <v>0.49299999999999999</v>
      </c>
      <c r="U19" s="173">
        <f>ROUND(E19*T19,2)</f>
        <v>6.9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122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3">
      <c r="A20" s="166">
        <v>10</v>
      </c>
      <c r="B20" s="167" t="s">
        <v>138</v>
      </c>
      <c r="C20" s="168" t="s">
        <v>139</v>
      </c>
      <c r="D20" s="169" t="s">
        <v>129</v>
      </c>
      <c r="E20" s="170">
        <v>0.33</v>
      </c>
      <c r="F20" s="171">
        <v>4732.42</v>
      </c>
      <c r="G20" s="172">
        <v>1561.7</v>
      </c>
      <c r="H20" s="171">
        <v>0</v>
      </c>
      <c r="I20" s="172">
        <f>ROUND(E20*H20,2)</f>
        <v>0</v>
      </c>
      <c r="J20" s="171">
        <v>4732.42</v>
      </c>
      <c r="K20" s="172">
        <f>ROUND(E20*J20,2)</f>
        <v>1561.7</v>
      </c>
      <c r="L20" s="172">
        <v>21</v>
      </c>
      <c r="M20" s="172">
        <f>G20*(1+L20/100)</f>
        <v>1889.6569999999999</v>
      </c>
      <c r="N20" s="173">
        <v>0</v>
      </c>
      <c r="O20" s="173">
        <f>ROUND(E20*N20,5)</f>
        <v>0</v>
      </c>
      <c r="P20" s="173">
        <v>2.2000000000000002</v>
      </c>
      <c r="Q20" s="173">
        <f>ROUND(E20*P20,5)</f>
        <v>0.72599999999999998</v>
      </c>
      <c r="R20" s="173"/>
      <c r="S20" s="173"/>
      <c r="T20" s="174">
        <v>12.744</v>
      </c>
      <c r="U20" s="173">
        <f>ROUND(E20*T20,2)</f>
        <v>4.21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122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11</v>
      </c>
      <c r="B21" s="167" t="s">
        <v>140</v>
      </c>
      <c r="C21" s="168" t="s">
        <v>141</v>
      </c>
      <c r="D21" s="169" t="s">
        <v>129</v>
      </c>
      <c r="E21" s="170">
        <v>4.2</v>
      </c>
      <c r="F21" s="171">
        <v>557.41999999999996</v>
      </c>
      <c r="G21" s="172">
        <v>2341.16</v>
      </c>
      <c r="H21" s="171">
        <v>0</v>
      </c>
      <c r="I21" s="172">
        <f>ROUND(E21*H21,2)</f>
        <v>0</v>
      </c>
      <c r="J21" s="171">
        <v>557.41999999999996</v>
      </c>
      <c r="K21" s="172">
        <f>ROUND(E21*J21,2)</f>
        <v>2341.16</v>
      </c>
      <c r="L21" s="172">
        <v>21</v>
      </c>
      <c r="M21" s="172">
        <f>G21*(1+L21/100)</f>
        <v>2832.8035999999997</v>
      </c>
      <c r="N21" s="173">
        <v>0</v>
      </c>
      <c r="O21" s="173">
        <f>ROUND(E21*N21,5)</f>
        <v>0</v>
      </c>
      <c r="P21" s="173">
        <v>1.4</v>
      </c>
      <c r="Q21" s="173">
        <f>ROUND(E21*P21,5)</f>
        <v>5.88</v>
      </c>
      <c r="R21" s="173"/>
      <c r="S21" s="173"/>
      <c r="T21" s="174">
        <v>1.151</v>
      </c>
      <c r="U21" s="173">
        <f>ROUND(E21*T21,2)</f>
        <v>4.83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122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x14ac:dyDescent="0.3">
      <c r="A22" s="176" t="s">
        <v>117</v>
      </c>
      <c r="B22" s="177" t="s">
        <v>72</v>
      </c>
      <c r="C22" s="178" t="s">
        <v>73</v>
      </c>
      <c r="D22" s="179"/>
      <c r="E22" s="180"/>
      <c r="F22" s="181"/>
      <c r="G22" s="181">
        <f>SUMIF(AE23:AE33,"&lt;&gt;NOR",G23:G33)</f>
        <v>118240.07</v>
      </c>
      <c r="H22" s="181"/>
      <c r="I22" s="181">
        <f>SUM(I23:I33)</f>
        <v>22149.439999999999</v>
      </c>
      <c r="J22" s="181"/>
      <c r="K22" s="181">
        <f>SUM(K23:K33)</f>
        <v>96090.62000000001</v>
      </c>
      <c r="L22" s="181"/>
      <c r="M22" s="181">
        <f>SUM(M23:M33)</f>
        <v>143070.4847</v>
      </c>
      <c r="N22" s="182"/>
      <c r="O22" s="182">
        <f>SUM(O23:O33)</f>
        <v>7.5459999999999999E-2</v>
      </c>
      <c r="P22" s="182"/>
      <c r="Q22" s="182">
        <f>SUM(Q23:Q33)</f>
        <v>5.8044200000000004</v>
      </c>
      <c r="R22" s="182"/>
      <c r="S22" s="182"/>
      <c r="T22" s="183"/>
      <c r="U22" s="182">
        <f>SUM(U23:U33)</f>
        <v>175.65</v>
      </c>
      <c r="AE22" t="s">
        <v>118</v>
      </c>
    </row>
    <row r="23" spans="1:60" ht="22.5" outlineLevel="1" x14ac:dyDescent="0.3">
      <c r="A23" s="166">
        <v>12</v>
      </c>
      <c r="B23" s="167" t="s">
        <v>142</v>
      </c>
      <c r="C23" s="168" t="s">
        <v>143</v>
      </c>
      <c r="D23" s="169" t="s">
        <v>144</v>
      </c>
      <c r="E23" s="170">
        <v>43</v>
      </c>
      <c r="F23" s="171">
        <v>114.9</v>
      </c>
      <c r="G23" s="172">
        <v>4940.7</v>
      </c>
      <c r="H23" s="171">
        <v>0</v>
      </c>
      <c r="I23" s="172">
        <f t="shared" ref="I23:I33" si="0">ROUND(E23*H23,2)</f>
        <v>0</v>
      </c>
      <c r="J23" s="171">
        <v>114.9</v>
      </c>
      <c r="K23" s="172">
        <f t="shared" ref="K23:K33" si="1">ROUND(E23*J23,2)</f>
        <v>4940.7</v>
      </c>
      <c r="L23" s="172">
        <v>21</v>
      </c>
      <c r="M23" s="172">
        <f t="shared" ref="M23:M33" si="2">G23*(1+L23/100)</f>
        <v>5978.2469999999994</v>
      </c>
      <c r="N23" s="173">
        <v>0</v>
      </c>
      <c r="O23" s="173">
        <f t="shared" ref="O23:O33" si="3">ROUND(E23*N23,5)</f>
        <v>0</v>
      </c>
      <c r="P23" s="173">
        <v>0.01</v>
      </c>
      <c r="Q23" s="173">
        <f t="shared" ref="Q23:Q33" si="4">ROUND(E23*P23,5)</f>
        <v>0.43</v>
      </c>
      <c r="R23" s="173"/>
      <c r="S23" s="173"/>
      <c r="T23" s="174">
        <v>0.31</v>
      </c>
      <c r="U23" s="173">
        <f t="shared" ref="U23:U33" si="5">ROUND(E23*T23,2)</f>
        <v>13.33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122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2.5" outlineLevel="1" x14ac:dyDescent="0.3">
      <c r="A24" s="166">
        <v>13</v>
      </c>
      <c r="B24" s="167" t="s">
        <v>145</v>
      </c>
      <c r="C24" s="168" t="s">
        <v>146</v>
      </c>
      <c r="D24" s="169" t="s">
        <v>144</v>
      </c>
      <c r="E24" s="170">
        <v>14</v>
      </c>
      <c r="F24" s="171">
        <v>155.85</v>
      </c>
      <c r="G24" s="172">
        <v>2181.9</v>
      </c>
      <c r="H24" s="171">
        <v>0</v>
      </c>
      <c r="I24" s="172">
        <f t="shared" si="0"/>
        <v>0</v>
      </c>
      <c r="J24" s="171">
        <v>155.85</v>
      </c>
      <c r="K24" s="172">
        <f t="shared" si="1"/>
        <v>2181.9</v>
      </c>
      <c r="L24" s="172">
        <v>21</v>
      </c>
      <c r="M24" s="172">
        <f t="shared" si="2"/>
        <v>2640.0990000000002</v>
      </c>
      <c r="N24" s="173">
        <v>0</v>
      </c>
      <c r="O24" s="173">
        <f t="shared" si="3"/>
        <v>0</v>
      </c>
      <c r="P24" s="173">
        <v>2.5000000000000001E-2</v>
      </c>
      <c r="Q24" s="173">
        <f t="shared" si="4"/>
        <v>0.35</v>
      </c>
      <c r="R24" s="173"/>
      <c r="S24" s="173"/>
      <c r="T24" s="174">
        <v>0.41799999999999998</v>
      </c>
      <c r="U24" s="173">
        <f t="shared" si="5"/>
        <v>5.85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122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3">
      <c r="A25" s="166">
        <v>14</v>
      </c>
      <c r="B25" s="167" t="s">
        <v>147</v>
      </c>
      <c r="C25" s="168" t="s">
        <v>148</v>
      </c>
      <c r="D25" s="169" t="s">
        <v>121</v>
      </c>
      <c r="E25" s="170">
        <v>4.5</v>
      </c>
      <c r="F25" s="171">
        <v>266.2</v>
      </c>
      <c r="G25" s="172">
        <v>1197.9000000000001</v>
      </c>
      <c r="H25" s="171">
        <v>0</v>
      </c>
      <c r="I25" s="172">
        <f t="shared" si="0"/>
        <v>0</v>
      </c>
      <c r="J25" s="171">
        <v>266.2</v>
      </c>
      <c r="K25" s="172">
        <f t="shared" si="1"/>
        <v>1197.9000000000001</v>
      </c>
      <c r="L25" s="172">
        <v>21</v>
      </c>
      <c r="M25" s="172">
        <f t="shared" si="2"/>
        <v>1449.4590000000001</v>
      </c>
      <c r="N25" s="173">
        <v>0</v>
      </c>
      <c r="O25" s="173">
        <f t="shared" si="3"/>
        <v>0</v>
      </c>
      <c r="P25" s="173">
        <v>1.6E-2</v>
      </c>
      <c r="Q25" s="173">
        <f t="shared" si="4"/>
        <v>7.1999999999999995E-2</v>
      </c>
      <c r="R25" s="173"/>
      <c r="S25" s="173"/>
      <c r="T25" s="174">
        <v>0.59099999999999997</v>
      </c>
      <c r="U25" s="173">
        <f t="shared" si="5"/>
        <v>2.66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122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3">
      <c r="A26" s="166">
        <v>15</v>
      </c>
      <c r="B26" s="167" t="s">
        <v>149</v>
      </c>
      <c r="C26" s="168" t="s">
        <v>150</v>
      </c>
      <c r="D26" s="169" t="s">
        <v>121</v>
      </c>
      <c r="E26" s="170">
        <v>4.2</v>
      </c>
      <c r="F26" s="171">
        <v>344.69</v>
      </c>
      <c r="G26" s="172">
        <v>1447.7</v>
      </c>
      <c r="H26" s="171">
        <v>0</v>
      </c>
      <c r="I26" s="172">
        <f t="shared" si="0"/>
        <v>0</v>
      </c>
      <c r="J26" s="171">
        <v>344.69</v>
      </c>
      <c r="K26" s="172">
        <f t="shared" si="1"/>
        <v>1447.7</v>
      </c>
      <c r="L26" s="172">
        <v>21</v>
      </c>
      <c r="M26" s="172">
        <f t="shared" si="2"/>
        <v>1751.7170000000001</v>
      </c>
      <c r="N26" s="173">
        <v>0</v>
      </c>
      <c r="O26" s="173">
        <f t="shared" si="3"/>
        <v>0</v>
      </c>
      <c r="P26" s="173">
        <v>3.3000000000000002E-2</v>
      </c>
      <c r="Q26" s="173">
        <f t="shared" si="4"/>
        <v>0.1386</v>
      </c>
      <c r="R26" s="173"/>
      <c r="S26" s="173"/>
      <c r="T26" s="174">
        <v>0.92900000000000005</v>
      </c>
      <c r="U26" s="173">
        <f t="shared" si="5"/>
        <v>3.9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122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22.5" outlineLevel="1" x14ac:dyDescent="0.3">
      <c r="A27" s="166">
        <v>16</v>
      </c>
      <c r="B27" s="167" t="s">
        <v>151</v>
      </c>
      <c r="C27" s="168" t="s">
        <v>152</v>
      </c>
      <c r="D27" s="169" t="s">
        <v>121</v>
      </c>
      <c r="E27" s="170">
        <v>9.9</v>
      </c>
      <c r="F27" s="171">
        <v>508.51</v>
      </c>
      <c r="G27" s="172">
        <v>5034.25</v>
      </c>
      <c r="H27" s="171">
        <v>0</v>
      </c>
      <c r="I27" s="172">
        <f t="shared" si="0"/>
        <v>0</v>
      </c>
      <c r="J27" s="171">
        <v>508.51</v>
      </c>
      <c r="K27" s="172">
        <f t="shared" si="1"/>
        <v>5034.25</v>
      </c>
      <c r="L27" s="172">
        <v>21</v>
      </c>
      <c r="M27" s="172">
        <f t="shared" si="2"/>
        <v>6091.4425000000001</v>
      </c>
      <c r="N27" s="173">
        <v>0</v>
      </c>
      <c r="O27" s="173">
        <f t="shared" si="3"/>
        <v>0</v>
      </c>
      <c r="P27" s="173">
        <v>6.6000000000000003E-2</v>
      </c>
      <c r="Q27" s="173">
        <f t="shared" si="4"/>
        <v>0.65339999999999998</v>
      </c>
      <c r="R27" s="173"/>
      <c r="S27" s="173"/>
      <c r="T27" s="174">
        <v>1.3680000000000001</v>
      </c>
      <c r="U27" s="173">
        <f t="shared" si="5"/>
        <v>13.54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122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3">
      <c r="A28" s="166">
        <v>17</v>
      </c>
      <c r="B28" s="167" t="s">
        <v>153</v>
      </c>
      <c r="C28" s="168" t="s">
        <v>154</v>
      </c>
      <c r="D28" s="169" t="s">
        <v>121</v>
      </c>
      <c r="E28" s="170">
        <v>10.6</v>
      </c>
      <c r="F28" s="171">
        <v>2627.86</v>
      </c>
      <c r="G28" s="172">
        <v>27855.32</v>
      </c>
      <c r="H28" s="171">
        <v>2089.5700000000002</v>
      </c>
      <c r="I28" s="172">
        <f t="shared" si="0"/>
        <v>22149.439999999999</v>
      </c>
      <c r="J28" s="171">
        <v>538.29</v>
      </c>
      <c r="K28" s="172">
        <f t="shared" si="1"/>
        <v>5705.87</v>
      </c>
      <c r="L28" s="172">
        <v>21</v>
      </c>
      <c r="M28" s="172">
        <f t="shared" si="2"/>
        <v>33704.9372</v>
      </c>
      <c r="N28" s="173">
        <v>0</v>
      </c>
      <c r="O28" s="173">
        <f t="shared" si="3"/>
        <v>0</v>
      </c>
      <c r="P28" s="173">
        <v>2.8700000000000002E-3</v>
      </c>
      <c r="Q28" s="173">
        <f t="shared" si="4"/>
        <v>3.0419999999999999E-2</v>
      </c>
      <c r="R28" s="173"/>
      <c r="S28" s="173"/>
      <c r="T28" s="174">
        <v>2.7</v>
      </c>
      <c r="U28" s="173">
        <f t="shared" si="5"/>
        <v>28.62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122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3">
      <c r="A29" s="166">
        <v>18</v>
      </c>
      <c r="B29" s="167" t="s">
        <v>155</v>
      </c>
      <c r="C29" s="168" t="s">
        <v>156</v>
      </c>
      <c r="D29" s="169" t="s">
        <v>121</v>
      </c>
      <c r="E29" s="170">
        <v>45</v>
      </c>
      <c r="F29" s="171">
        <v>142.19999999999999</v>
      </c>
      <c r="G29" s="172">
        <v>6399</v>
      </c>
      <c r="H29" s="171">
        <v>0</v>
      </c>
      <c r="I29" s="172">
        <f t="shared" si="0"/>
        <v>0</v>
      </c>
      <c r="J29" s="171">
        <v>142.19999999999999</v>
      </c>
      <c r="K29" s="172">
        <f t="shared" si="1"/>
        <v>6399</v>
      </c>
      <c r="L29" s="172">
        <v>21</v>
      </c>
      <c r="M29" s="172">
        <f t="shared" si="2"/>
        <v>7742.79</v>
      </c>
      <c r="N29" s="173">
        <v>4.8999999999999998E-4</v>
      </c>
      <c r="O29" s="173">
        <f t="shared" si="3"/>
        <v>2.205E-2</v>
      </c>
      <c r="P29" s="173">
        <v>1.9E-2</v>
      </c>
      <c r="Q29" s="173">
        <f t="shared" si="4"/>
        <v>0.85499999999999998</v>
      </c>
      <c r="R29" s="173"/>
      <c r="S29" s="173"/>
      <c r="T29" s="174">
        <v>0.38200000000000001</v>
      </c>
      <c r="U29" s="173">
        <f t="shared" si="5"/>
        <v>17.190000000000001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122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3">
      <c r="A30" s="166">
        <v>19</v>
      </c>
      <c r="B30" s="167" t="s">
        <v>157</v>
      </c>
      <c r="C30" s="168" t="s">
        <v>158</v>
      </c>
      <c r="D30" s="169" t="s">
        <v>121</v>
      </c>
      <c r="E30" s="170">
        <v>35</v>
      </c>
      <c r="F30" s="171">
        <v>98.52</v>
      </c>
      <c r="G30" s="172">
        <v>3448.2</v>
      </c>
      <c r="H30" s="171">
        <v>0</v>
      </c>
      <c r="I30" s="172">
        <f t="shared" si="0"/>
        <v>0</v>
      </c>
      <c r="J30" s="171">
        <v>98.52</v>
      </c>
      <c r="K30" s="172">
        <f t="shared" si="1"/>
        <v>3448.2</v>
      </c>
      <c r="L30" s="172">
        <v>21</v>
      </c>
      <c r="M30" s="172">
        <f t="shared" si="2"/>
        <v>4172.3219999999992</v>
      </c>
      <c r="N30" s="173">
        <v>4.8999999999999998E-4</v>
      </c>
      <c r="O30" s="173">
        <f t="shared" si="3"/>
        <v>1.7149999999999999E-2</v>
      </c>
      <c r="P30" s="173">
        <v>8.9999999999999993E-3</v>
      </c>
      <c r="Q30" s="173">
        <f t="shared" si="4"/>
        <v>0.315</v>
      </c>
      <c r="R30" s="173"/>
      <c r="S30" s="173"/>
      <c r="T30" s="174">
        <v>0.247</v>
      </c>
      <c r="U30" s="173">
        <f t="shared" si="5"/>
        <v>8.65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122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outlineLevel="1" x14ac:dyDescent="0.3">
      <c r="A31" s="166">
        <v>20</v>
      </c>
      <c r="B31" s="167" t="s">
        <v>159</v>
      </c>
      <c r="C31" s="168" t="s">
        <v>160</v>
      </c>
      <c r="D31" s="169" t="s">
        <v>121</v>
      </c>
      <c r="E31" s="170">
        <v>74</v>
      </c>
      <c r="F31" s="171">
        <v>248</v>
      </c>
      <c r="G31" s="172">
        <v>18352</v>
      </c>
      <c r="H31" s="171">
        <v>0</v>
      </c>
      <c r="I31" s="172">
        <f t="shared" si="0"/>
        <v>0</v>
      </c>
      <c r="J31" s="171">
        <v>248</v>
      </c>
      <c r="K31" s="172">
        <f t="shared" si="1"/>
        <v>18352</v>
      </c>
      <c r="L31" s="172">
        <v>21</v>
      </c>
      <c r="M31" s="172">
        <f t="shared" si="2"/>
        <v>22205.919999999998</v>
      </c>
      <c r="N31" s="173">
        <v>4.8999999999999998E-4</v>
      </c>
      <c r="O31" s="173">
        <f t="shared" si="3"/>
        <v>3.6260000000000001E-2</v>
      </c>
      <c r="P31" s="173">
        <v>0.04</v>
      </c>
      <c r="Q31" s="173">
        <f t="shared" si="4"/>
        <v>2.96</v>
      </c>
      <c r="R31" s="173"/>
      <c r="S31" s="173"/>
      <c r="T31" s="174">
        <v>0.66800000000000004</v>
      </c>
      <c r="U31" s="173">
        <f t="shared" si="5"/>
        <v>49.43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122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3">
      <c r="A32" s="166">
        <v>21</v>
      </c>
      <c r="B32" s="167" t="s">
        <v>161</v>
      </c>
      <c r="C32" s="168" t="s">
        <v>162</v>
      </c>
      <c r="D32" s="169" t="s">
        <v>163</v>
      </c>
      <c r="E32" s="170">
        <v>34.479999999999997</v>
      </c>
      <c r="F32" s="171">
        <v>828.17</v>
      </c>
      <c r="G32" s="172">
        <v>28555.3</v>
      </c>
      <c r="H32" s="171">
        <v>0</v>
      </c>
      <c r="I32" s="172">
        <f t="shared" si="0"/>
        <v>0</v>
      </c>
      <c r="J32" s="171">
        <v>828.17</v>
      </c>
      <c r="K32" s="172">
        <f t="shared" si="1"/>
        <v>28555.3</v>
      </c>
      <c r="L32" s="172">
        <v>21</v>
      </c>
      <c r="M32" s="172">
        <f t="shared" si="2"/>
        <v>34551.913</v>
      </c>
      <c r="N32" s="173">
        <v>0</v>
      </c>
      <c r="O32" s="173">
        <f t="shared" si="3"/>
        <v>0</v>
      </c>
      <c r="P32" s="173">
        <v>0</v>
      </c>
      <c r="Q32" s="173">
        <f t="shared" si="4"/>
        <v>0</v>
      </c>
      <c r="R32" s="173"/>
      <c r="S32" s="173"/>
      <c r="T32" s="174">
        <v>0.94199999999999995</v>
      </c>
      <c r="U32" s="173">
        <f t="shared" si="5"/>
        <v>32.479999999999997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122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 x14ac:dyDescent="0.3">
      <c r="A33" s="166">
        <v>22</v>
      </c>
      <c r="B33" s="167" t="s">
        <v>164</v>
      </c>
      <c r="C33" s="168" t="s">
        <v>165</v>
      </c>
      <c r="D33" s="169" t="s">
        <v>163</v>
      </c>
      <c r="E33" s="170">
        <v>17.239999999999998</v>
      </c>
      <c r="F33" s="171">
        <v>1092.0999999999999</v>
      </c>
      <c r="G33" s="172">
        <v>18827.8</v>
      </c>
      <c r="H33" s="171">
        <v>0</v>
      </c>
      <c r="I33" s="172">
        <f t="shared" si="0"/>
        <v>0</v>
      </c>
      <c r="J33" s="171">
        <v>1092.0999999999999</v>
      </c>
      <c r="K33" s="172">
        <f t="shared" si="1"/>
        <v>18827.8</v>
      </c>
      <c r="L33" s="172">
        <v>21</v>
      </c>
      <c r="M33" s="172">
        <f t="shared" si="2"/>
        <v>22781.637999999999</v>
      </c>
      <c r="N33" s="173">
        <v>0</v>
      </c>
      <c r="O33" s="173">
        <f t="shared" si="3"/>
        <v>0</v>
      </c>
      <c r="P33" s="173">
        <v>0</v>
      </c>
      <c r="Q33" s="173">
        <f t="shared" si="4"/>
        <v>0</v>
      </c>
      <c r="R33" s="173"/>
      <c r="S33" s="173"/>
      <c r="T33" s="174">
        <v>0</v>
      </c>
      <c r="U33" s="173">
        <f t="shared" si="5"/>
        <v>0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122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x14ac:dyDescent="0.3">
      <c r="A34" s="176" t="s">
        <v>117</v>
      </c>
      <c r="B34" s="177" t="s">
        <v>74</v>
      </c>
      <c r="C34" s="178" t="s">
        <v>75</v>
      </c>
      <c r="D34" s="179"/>
      <c r="E34" s="180"/>
      <c r="F34" s="181"/>
      <c r="G34" s="181">
        <f>SUMIF(AE35,"&lt;&gt;NOR",G35)</f>
        <v>2000.9</v>
      </c>
      <c r="H34" s="181"/>
      <c r="I34" s="181">
        <f>SUM(I35)</f>
        <v>0</v>
      </c>
      <c r="J34" s="181"/>
      <c r="K34" s="181">
        <f>SUM(K35)</f>
        <v>2000.91</v>
      </c>
      <c r="L34" s="181"/>
      <c r="M34" s="181">
        <f>SUM(M35)</f>
        <v>2421.0889999999999</v>
      </c>
      <c r="N34" s="182"/>
      <c r="O34" s="182">
        <f>SUM(O35)</f>
        <v>0</v>
      </c>
      <c r="P34" s="182"/>
      <c r="Q34" s="182">
        <f>SUM(Q35)</f>
        <v>0</v>
      </c>
      <c r="R34" s="182"/>
      <c r="S34" s="182"/>
      <c r="T34" s="183"/>
      <c r="U34" s="182">
        <f>SUM(U35)</f>
        <v>13.21</v>
      </c>
      <c r="AE34" t="s">
        <v>118</v>
      </c>
    </row>
    <row r="35" spans="1:60" ht="22.5" outlineLevel="1" x14ac:dyDescent="0.3">
      <c r="A35" s="166">
        <v>23</v>
      </c>
      <c r="B35" s="167" t="s">
        <v>166</v>
      </c>
      <c r="C35" s="168" t="s">
        <v>167</v>
      </c>
      <c r="D35" s="169" t="s">
        <v>163</v>
      </c>
      <c r="E35" s="170">
        <v>14.071099999999999</v>
      </c>
      <c r="F35" s="171">
        <v>142.19999999999999</v>
      </c>
      <c r="G35" s="172">
        <v>2000.9</v>
      </c>
      <c r="H35" s="171">
        <v>0</v>
      </c>
      <c r="I35" s="172">
        <f>ROUND(E35*H35,2)</f>
        <v>0</v>
      </c>
      <c r="J35" s="171">
        <v>142.19999999999999</v>
      </c>
      <c r="K35" s="172">
        <f>ROUND(E35*J35,2)</f>
        <v>2000.91</v>
      </c>
      <c r="L35" s="172">
        <v>21</v>
      </c>
      <c r="M35" s="172">
        <f>G35*(1+L35/100)</f>
        <v>2421.0889999999999</v>
      </c>
      <c r="N35" s="173">
        <v>0</v>
      </c>
      <c r="O35" s="173">
        <f>ROUND(E35*N35,5)</f>
        <v>0</v>
      </c>
      <c r="P35" s="173">
        <v>0</v>
      </c>
      <c r="Q35" s="173">
        <f>ROUND(E35*P35,5)</f>
        <v>0</v>
      </c>
      <c r="R35" s="173"/>
      <c r="S35" s="173"/>
      <c r="T35" s="174">
        <v>0.9385</v>
      </c>
      <c r="U35" s="173">
        <f>ROUND(E35*T35,2)</f>
        <v>13.21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122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x14ac:dyDescent="0.3">
      <c r="A36" s="176" t="s">
        <v>117</v>
      </c>
      <c r="B36" s="177" t="s">
        <v>76</v>
      </c>
      <c r="C36" s="178" t="s">
        <v>77</v>
      </c>
      <c r="D36" s="179"/>
      <c r="E36" s="180"/>
      <c r="F36" s="181"/>
      <c r="G36" s="181">
        <f>SUMIF(AE37:AE38,"&lt;&gt;NOR",G37:G38)</f>
        <v>3799.5</v>
      </c>
      <c r="H36" s="181"/>
      <c r="I36" s="181">
        <f>SUM(I37:I38)</f>
        <v>0</v>
      </c>
      <c r="J36" s="181"/>
      <c r="K36" s="181">
        <f>SUM(K37:K38)</f>
        <v>3799.5</v>
      </c>
      <c r="L36" s="181"/>
      <c r="M36" s="181">
        <f>SUM(M37:M38)</f>
        <v>4597.3950000000004</v>
      </c>
      <c r="N36" s="182"/>
      <c r="O36" s="182">
        <f>SUM(O37:O38)</f>
        <v>0.11169999999999999</v>
      </c>
      <c r="P36" s="182"/>
      <c r="Q36" s="182">
        <f>SUM(Q37:Q38)</f>
        <v>4.87E-2</v>
      </c>
      <c r="R36" s="182"/>
      <c r="S36" s="182"/>
      <c r="T36" s="183"/>
      <c r="U36" s="182">
        <f>SUM(U37:U38)</f>
        <v>5.01</v>
      </c>
      <c r="AE36" t="s">
        <v>118</v>
      </c>
    </row>
    <row r="37" spans="1:60" ht="22.5" outlineLevel="1" x14ac:dyDescent="0.3">
      <c r="A37" s="166">
        <v>24</v>
      </c>
      <c r="B37" s="167" t="s">
        <v>168</v>
      </c>
      <c r="C37" s="168" t="s">
        <v>169</v>
      </c>
      <c r="D37" s="169" t="s">
        <v>170</v>
      </c>
      <c r="E37" s="170">
        <v>10</v>
      </c>
      <c r="F37" s="171">
        <v>73.94</v>
      </c>
      <c r="G37" s="172">
        <v>739.4</v>
      </c>
      <c r="H37" s="171">
        <v>0</v>
      </c>
      <c r="I37" s="172">
        <f>ROUND(E37*H37,2)</f>
        <v>0</v>
      </c>
      <c r="J37" s="171">
        <v>73.94</v>
      </c>
      <c r="K37" s="172">
        <f>ROUND(E37*J37,2)</f>
        <v>739.4</v>
      </c>
      <c r="L37" s="172">
        <v>21</v>
      </c>
      <c r="M37" s="172">
        <f>G37*(1+L37/100)</f>
        <v>894.67399999999998</v>
      </c>
      <c r="N37" s="173">
        <v>0</v>
      </c>
      <c r="O37" s="173">
        <f>ROUND(E37*N37,5)</f>
        <v>0</v>
      </c>
      <c r="P37" s="173">
        <v>4.8700000000000002E-3</v>
      </c>
      <c r="Q37" s="173">
        <f>ROUND(E37*P37,5)</f>
        <v>4.87E-2</v>
      </c>
      <c r="R37" s="173"/>
      <c r="S37" s="173"/>
      <c r="T37" s="174">
        <v>4.1000000000000002E-2</v>
      </c>
      <c r="U37" s="173">
        <f>ROUND(E37*T37,2)</f>
        <v>0.41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122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ht="22.5" outlineLevel="1" x14ac:dyDescent="0.3">
      <c r="A38" s="166">
        <v>25</v>
      </c>
      <c r="B38" s="167" t="s">
        <v>171</v>
      </c>
      <c r="C38" s="168" t="s">
        <v>172</v>
      </c>
      <c r="D38" s="169" t="s">
        <v>170</v>
      </c>
      <c r="E38" s="170">
        <v>10</v>
      </c>
      <c r="F38" s="171">
        <v>306.01</v>
      </c>
      <c r="G38" s="172">
        <v>3060.1</v>
      </c>
      <c r="H38" s="171">
        <v>0</v>
      </c>
      <c r="I38" s="172">
        <f>ROUND(E38*H38,2)</f>
        <v>0</v>
      </c>
      <c r="J38" s="171">
        <v>306.01</v>
      </c>
      <c r="K38" s="172">
        <f>ROUND(E38*J38,2)</f>
        <v>3060.1</v>
      </c>
      <c r="L38" s="172">
        <v>21</v>
      </c>
      <c r="M38" s="172">
        <f>G38*(1+L38/100)</f>
        <v>3702.721</v>
      </c>
      <c r="N38" s="173">
        <v>1.1169999999999999E-2</v>
      </c>
      <c r="O38" s="173">
        <f>ROUND(E38*N38,5)</f>
        <v>0.11169999999999999</v>
      </c>
      <c r="P38" s="173">
        <v>0</v>
      </c>
      <c r="Q38" s="173">
        <f>ROUND(E38*P38,5)</f>
        <v>0</v>
      </c>
      <c r="R38" s="173"/>
      <c r="S38" s="173"/>
      <c r="T38" s="174">
        <v>0.45982000000000001</v>
      </c>
      <c r="U38" s="173">
        <f>ROUND(E38*T38,2)</f>
        <v>4.5999999999999996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122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x14ac:dyDescent="0.3">
      <c r="A39" s="176" t="s">
        <v>117</v>
      </c>
      <c r="B39" s="177" t="s">
        <v>78</v>
      </c>
      <c r="C39" s="178" t="s">
        <v>79</v>
      </c>
      <c r="D39" s="179"/>
      <c r="E39" s="180"/>
      <c r="F39" s="181"/>
      <c r="G39" s="181">
        <f>SUMIF(AE40:AE47,"&lt;&gt;NOR",G40:G47)</f>
        <v>90010.34</v>
      </c>
      <c r="H39" s="181"/>
      <c r="I39" s="181">
        <f>SUM(I40:I47)</f>
        <v>7084.66</v>
      </c>
      <c r="J39" s="181"/>
      <c r="K39" s="181">
        <f>SUM(K40:K47)</f>
        <v>82925.680000000008</v>
      </c>
      <c r="L39" s="181"/>
      <c r="M39" s="181">
        <f>SUM(M40:M47)</f>
        <v>108912.5114</v>
      </c>
      <c r="N39" s="182"/>
      <c r="O39" s="182">
        <f>SUM(O40:O47)</f>
        <v>0.39135000000000003</v>
      </c>
      <c r="P39" s="182"/>
      <c r="Q39" s="182">
        <f>SUM(Q40:Q47)</f>
        <v>0</v>
      </c>
      <c r="R39" s="182"/>
      <c r="S39" s="182"/>
      <c r="T39" s="183"/>
      <c r="U39" s="182">
        <f>SUM(U40:U47)</f>
        <v>46.5</v>
      </c>
      <c r="AE39" t="s">
        <v>118</v>
      </c>
    </row>
    <row r="40" spans="1:60" outlineLevel="1" x14ac:dyDescent="0.3">
      <c r="A40" s="166">
        <v>26</v>
      </c>
      <c r="B40" s="167" t="s">
        <v>173</v>
      </c>
      <c r="C40" s="168" t="s">
        <v>174</v>
      </c>
      <c r="D40" s="169" t="s">
        <v>170</v>
      </c>
      <c r="E40" s="170">
        <v>26</v>
      </c>
      <c r="F40" s="171">
        <v>145.61000000000001</v>
      </c>
      <c r="G40" s="172">
        <v>3785.86</v>
      </c>
      <c r="H40" s="171">
        <v>4.6100000000000003</v>
      </c>
      <c r="I40" s="172">
        <f t="shared" ref="I40:I47" si="6">ROUND(E40*H40,2)</f>
        <v>119.86</v>
      </c>
      <c r="J40" s="171">
        <v>141</v>
      </c>
      <c r="K40" s="172">
        <f t="shared" ref="K40:K47" si="7">ROUND(E40*J40,2)</f>
        <v>3666</v>
      </c>
      <c r="L40" s="172">
        <v>21</v>
      </c>
      <c r="M40" s="172">
        <f t="shared" ref="M40:M47" si="8">G40*(1+L40/100)</f>
        <v>4580.8905999999997</v>
      </c>
      <c r="N40" s="173">
        <v>5.1000000000000004E-4</v>
      </c>
      <c r="O40" s="173">
        <f t="shared" ref="O40:O47" si="9">ROUND(E40*N40,5)</f>
        <v>1.3259999999999999E-2</v>
      </c>
      <c r="P40" s="173">
        <v>0</v>
      </c>
      <c r="Q40" s="173">
        <f t="shared" ref="Q40:Q47" si="10">ROUND(E40*P40,5)</f>
        <v>0</v>
      </c>
      <c r="R40" s="173"/>
      <c r="S40" s="173"/>
      <c r="T40" s="174">
        <v>0.26700000000000002</v>
      </c>
      <c r="U40" s="173">
        <f t="shared" ref="U40:U47" si="11">ROUND(E40*T40,2)</f>
        <v>6.94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122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ht="33.75" outlineLevel="1" x14ac:dyDescent="0.3">
      <c r="A41" s="166">
        <v>27</v>
      </c>
      <c r="B41" s="167" t="s">
        <v>175</v>
      </c>
      <c r="C41" s="168" t="s">
        <v>176</v>
      </c>
      <c r="D41" s="169" t="s">
        <v>121</v>
      </c>
      <c r="E41" s="170">
        <v>83</v>
      </c>
      <c r="F41" s="171">
        <v>241.41</v>
      </c>
      <c r="G41" s="172">
        <v>20037.03</v>
      </c>
      <c r="H41" s="171">
        <v>0</v>
      </c>
      <c r="I41" s="172">
        <f t="shared" si="6"/>
        <v>0</v>
      </c>
      <c r="J41" s="171">
        <v>241.41</v>
      </c>
      <c r="K41" s="172">
        <f t="shared" si="7"/>
        <v>20037.03</v>
      </c>
      <c r="L41" s="172">
        <v>21</v>
      </c>
      <c r="M41" s="172">
        <f t="shared" si="8"/>
        <v>24244.806299999997</v>
      </c>
      <c r="N41" s="173">
        <v>6.7000000000000002E-4</v>
      </c>
      <c r="O41" s="173">
        <f t="shared" si="9"/>
        <v>5.561E-2</v>
      </c>
      <c r="P41" s="173">
        <v>0</v>
      </c>
      <c r="Q41" s="173">
        <f t="shared" si="10"/>
        <v>0</v>
      </c>
      <c r="R41" s="173"/>
      <c r="S41" s="173"/>
      <c r="T41" s="174">
        <v>0</v>
      </c>
      <c r="U41" s="173">
        <f t="shared" si="11"/>
        <v>0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177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ht="33.75" outlineLevel="1" x14ac:dyDescent="0.3">
      <c r="A42" s="166">
        <v>28</v>
      </c>
      <c r="B42" s="167" t="s">
        <v>178</v>
      </c>
      <c r="C42" s="168" t="s">
        <v>179</v>
      </c>
      <c r="D42" s="169" t="s">
        <v>121</v>
      </c>
      <c r="E42" s="170">
        <v>7</v>
      </c>
      <c r="F42" s="171">
        <v>272.64999999999998</v>
      </c>
      <c r="G42" s="172">
        <v>1908.55</v>
      </c>
      <c r="H42" s="171">
        <v>0</v>
      </c>
      <c r="I42" s="172">
        <f t="shared" si="6"/>
        <v>0</v>
      </c>
      <c r="J42" s="171">
        <v>272.64999999999998</v>
      </c>
      <c r="K42" s="172">
        <f t="shared" si="7"/>
        <v>1908.55</v>
      </c>
      <c r="L42" s="172">
        <v>21</v>
      </c>
      <c r="M42" s="172">
        <f t="shared" si="8"/>
        <v>2309.3454999999999</v>
      </c>
      <c r="N42" s="173">
        <v>7.3999999999999999E-4</v>
      </c>
      <c r="O42" s="173">
        <f t="shared" si="9"/>
        <v>5.1799999999999997E-3</v>
      </c>
      <c r="P42" s="173">
        <v>0</v>
      </c>
      <c r="Q42" s="173">
        <f t="shared" si="10"/>
        <v>0</v>
      </c>
      <c r="R42" s="173"/>
      <c r="S42" s="173"/>
      <c r="T42" s="174">
        <v>0</v>
      </c>
      <c r="U42" s="173">
        <f t="shared" si="11"/>
        <v>0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177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ht="33.75" outlineLevel="1" x14ac:dyDescent="0.3">
      <c r="A43" s="166">
        <v>29</v>
      </c>
      <c r="B43" s="167" t="s">
        <v>180</v>
      </c>
      <c r="C43" s="168" t="s">
        <v>181</v>
      </c>
      <c r="D43" s="169" t="s">
        <v>121</v>
      </c>
      <c r="E43" s="170">
        <v>22</v>
      </c>
      <c r="F43" s="171">
        <v>281.06</v>
      </c>
      <c r="G43" s="172">
        <v>6183.32</v>
      </c>
      <c r="H43" s="171">
        <v>0</v>
      </c>
      <c r="I43" s="172">
        <f t="shared" si="6"/>
        <v>0</v>
      </c>
      <c r="J43" s="171">
        <v>281.06</v>
      </c>
      <c r="K43" s="172">
        <f t="shared" si="7"/>
        <v>6183.32</v>
      </c>
      <c r="L43" s="172">
        <v>21</v>
      </c>
      <c r="M43" s="172">
        <f t="shared" si="8"/>
        <v>7481.8171999999995</v>
      </c>
      <c r="N43" s="173">
        <v>8.0000000000000004E-4</v>
      </c>
      <c r="O43" s="173">
        <f t="shared" si="9"/>
        <v>1.7600000000000001E-2</v>
      </c>
      <c r="P43" s="173">
        <v>0</v>
      </c>
      <c r="Q43" s="173">
        <f t="shared" si="10"/>
        <v>0</v>
      </c>
      <c r="R43" s="173"/>
      <c r="S43" s="173"/>
      <c r="T43" s="174">
        <v>0</v>
      </c>
      <c r="U43" s="173">
        <f t="shared" si="11"/>
        <v>0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177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ht="33.75" outlineLevel="1" x14ac:dyDescent="0.3">
      <c r="A44" s="166">
        <v>30</v>
      </c>
      <c r="B44" s="167" t="s">
        <v>182</v>
      </c>
      <c r="C44" s="168" t="s">
        <v>183</v>
      </c>
      <c r="D44" s="169" t="s">
        <v>121</v>
      </c>
      <c r="E44" s="170">
        <v>61</v>
      </c>
      <c r="F44" s="171">
        <v>330.7</v>
      </c>
      <c r="G44" s="172">
        <v>20172.7</v>
      </c>
      <c r="H44" s="171">
        <v>0</v>
      </c>
      <c r="I44" s="172">
        <f t="shared" si="6"/>
        <v>0</v>
      </c>
      <c r="J44" s="171">
        <v>330.7</v>
      </c>
      <c r="K44" s="172">
        <f t="shared" si="7"/>
        <v>20172.7</v>
      </c>
      <c r="L44" s="172">
        <v>21</v>
      </c>
      <c r="M44" s="172">
        <f t="shared" si="8"/>
        <v>24408.967000000001</v>
      </c>
      <c r="N44" s="173">
        <v>8.9999999999999998E-4</v>
      </c>
      <c r="O44" s="173">
        <f t="shared" si="9"/>
        <v>5.4899999999999997E-2</v>
      </c>
      <c r="P44" s="173">
        <v>0</v>
      </c>
      <c r="Q44" s="173">
        <f t="shared" si="10"/>
        <v>0</v>
      </c>
      <c r="R44" s="173"/>
      <c r="S44" s="173"/>
      <c r="T44" s="174">
        <v>0</v>
      </c>
      <c r="U44" s="173">
        <f t="shared" si="11"/>
        <v>0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177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ht="22.5" outlineLevel="1" x14ac:dyDescent="0.3">
      <c r="A45" s="166">
        <v>31</v>
      </c>
      <c r="B45" s="167" t="s">
        <v>184</v>
      </c>
      <c r="C45" s="168" t="s">
        <v>185</v>
      </c>
      <c r="D45" s="169" t="s">
        <v>144</v>
      </c>
      <c r="E45" s="170">
        <v>12</v>
      </c>
      <c r="F45" s="171">
        <v>1262.74</v>
      </c>
      <c r="G45" s="172">
        <v>15152.88</v>
      </c>
      <c r="H45" s="171">
        <v>552.74</v>
      </c>
      <c r="I45" s="172">
        <f t="shared" si="6"/>
        <v>6632.88</v>
      </c>
      <c r="J45" s="171">
        <v>710</v>
      </c>
      <c r="K45" s="172">
        <f t="shared" si="7"/>
        <v>8520</v>
      </c>
      <c r="L45" s="172">
        <v>21</v>
      </c>
      <c r="M45" s="172">
        <f t="shared" si="8"/>
        <v>18334.984799999998</v>
      </c>
      <c r="N45" s="173">
        <v>2.9399999999999999E-3</v>
      </c>
      <c r="O45" s="173">
        <f t="shared" si="9"/>
        <v>3.5279999999999999E-2</v>
      </c>
      <c r="P45" s="173">
        <v>0</v>
      </c>
      <c r="Q45" s="173">
        <f t="shared" si="10"/>
        <v>0</v>
      </c>
      <c r="R45" s="173"/>
      <c r="S45" s="173"/>
      <c r="T45" s="174">
        <v>1.6950000000000001</v>
      </c>
      <c r="U45" s="173">
        <f t="shared" si="11"/>
        <v>20.34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122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ht="22.5" outlineLevel="1" x14ac:dyDescent="0.3">
      <c r="A46" s="166">
        <v>32</v>
      </c>
      <c r="B46" s="167" t="s">
        <v>173</v>
      </c>
      <c r="C46" s="168" t="s">
        <v>186</v>
      </c>
      <c r="D46" s="169" t="s">
        <v>170</v>
      </c>
      <c r="E46" s="170">
        <v>72</v>
      </c>
      <c r="F46" s="171">
        <v>145.61000000000001</v>
      </c>
      <c r="G46" s="172">
        <v>10483.92</v>
      </c>
      <c r="H46" s="171">
        <v>4.6100000000000003</v>
      </c>
      <c r="I46" s="172">
        <f t="shared" si="6"/>
        <v>331.92</v>
      </c>
      <c r="J46" s="171">
        <v>141</v>
      </c>
      <c r="K46" s="172">
        <f t="shared" si="7"/>
        <v>10152</v>
      </c>
      <c r="L46" s="172">
        <v>21</v>
      </c>
      <c r="M46" s="172">
        <f t="shared" si="8"/>
        <v>12685.5432</v>
      </c>
      <c r="N46" s="173">
        <v>5.1000000000000004E-4</v>
      </c>
      <c r="O46" s="173">
        <f t="shared" si="9"/>
        <v>3.6720000000000003E-2</v>
      </c>
      <c r="P46" s="173">
        <v>0</v>
      </c>
      <c r="Q46" s="173">
        <f t="shared" si="10"/>
        <v>0</v>
      </c>
      <c r="R46" s="173"/>
      <c r="S46" s="173"/>
      <c r="T46" s="174">
        <v>0.26700000000000002</v>
      </c>
      <c r="U46" s="173">
        <f t="shared" si="11"/>
        <v>19.22</v>
      </c>
      <c r="V46" s="175"/>
      <c r="W46" s="175"/>
      <c r="X46" s="175"/>
      <c r="Y46" s="175"/>
      <c r="Z46" s="175"/>
      <c r="AA46" s="175"/>
      <c r="AB46" s="175"/>
      <c r="AC46" s="175"/>
      <c r="AD46" s="175"/>
      <c r="AE46" s="175" t="s">
        <v>122</v>
      </c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ht="22.5" outlineLevel="1" x14ac:dyDescent="0.3">
      <c r="A47" s="166">
        <v>33</v>
      </c>
      <c r="B47" s="167" t="s">
        <v>187</v>
      </c>
      <c r="C47" s="168" t="s">
        <v>188</v>
      </c>
      <c r="D47" s="169" t="s">
        <v>170</v>
      </c>
      <c r="E47" s="170">
        <v>72</v>
      </c>
      <c r="F47" s="171">
        <v>170.64</v>
      </c>
      <c r="G47" s="172">
        <v>12286.08</v>
      </c>
      <c r="H47" s="171">
        <v>0</v>
      </c>
      <c r="I47" s="172">
        <f t="shared" si="6"/>
        <v>0</v>
      </c>
      <c r="J47" s="171">
        <v>170.64</v>
      </c>
      <c r="K47" s="172">
        <f t="shared" si="7"/>
        <v>12286.08</v>
      </c>
      <c r="L47" s="172">
        <v>21</v>
      </c>
      <c r="M47" s="172">
        <f t="shared" si="8"/>
        <v>14866.156799999999</v>
      </c>
      <c r="N47" s="173">
        <v>2.3999999999999998E-3</v>
      </c>
      <c r="O47" s="173">
        <f t="shared" si="9"/>
        <v>0.17280000000000001</v>
      </c>
      <c r="P47" s="173">
        <v>0</v>
      </c>
      <c r="Q47" s="173">
        <f t="shared" si="10"/>
        <v>0</v>
      </c>
      <c r="R47" s="173"/>
      <c r="S47" s="173"/>
      <c r="T47" s="174">
        <v>0</v>
      </c>
      <c r="U47" s="173">
        <f t="shared" si="11"/>
        <v>0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177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x14ac:dyDescent="0.3">
      <c r="A48" s="176" t="s">
        <v>117</v>
      </c>
      <c r="B48" s="177" t="s">
        <v>80</v>
      </c>
      <c r="C48" s="178" t="s">
        <v>81</v>
      </c>
      <c r="D48" s="179"/>
      <c r="E48" s="180"/>
      <c r="F48" s="181"/>
      <c r="G48" s="181">
        <f>SUMIF(AE49:AE85,"&lt;&gt;NOR",G49:G85)</f>
        <v>332005.72000000003</v>
      </c>
      <c r="H48" s="181"/>
      <c r="I48" s="181">
        <f>SUM(I49:I85)</f>
        <v>108726.32</v>
      </c>
      <c r="J48" s="181"/>
      <c r="K48" s="181">
        <f>SUM(K49:K85)</f>
        <v>223279.36000000002</v>
      </c>
      <c r="L48" s="181"/>
      <c r="M48" s="181">
        <f>SUM(M49:M85)</f>
        <v>401726.92119999992</v>
      </c>
      <c r="N48" s="182"/>
      <c r="O48" s="182">
        <f>SUM(O49:O85)</f>
        <v>0.42549999999999999</v>
      </c>
      <c r="P48" s="182"/>
      <c r="Q48" s="182">
        <f>SUM(Q49:Q85)</f>
        <v>3.7641900000000001</v>
      </c>
      <c r="R48" s="182"/>
      <c r="S48" s="182"/>
      <c r="T48" s="183"/>
      <c r="U48" s="182">
        <f>SUM(U49:U85)</f>
        <v>402.03</v>
      </c>
      <c r="AE48" t="s">
        <v>118</v>
      </c>
    </row>
    <row r="49" spans="1:60" outlineLevel="1" x14ac:dyDescent="0.3">
      <c r="A49" s="166">
        <v>34</v>
      </c>
      <c r="B49" s="167" t="s">
        <v>189</v>
      </c>
      <c r="C49" s="168" t="s">
        <v>190</v>
      </c>
      <c r="D49" s="169" t="s">
        <v>144</v>
      </c>
      <c r="E49" s="170">
        <v>2</v>
      </c>
      <c r="F49" s="171">
        <v>221.83</v>
      </c>
      <c r="G49" s="172">
        <v>443.66</v>
      </c>
      <c r="H49" s="171">
        <v>0</v>
      </c>
      <c r="I49" s="172">
        <f t="shared" ref="I49:I85" si="12">ROUND(E49*H49,2)</f>
        <v>0</v>
      </c>
      <c r="J49" s="171">
        <v>221.83</v>
      </c>
      <c r="K49" s="172">
        <f t="shared" ref="K49:K85" si="13">ROUND(E49*J49,2)</f>
        <v>443.66</v>
      </c>
      <c r="L49" s="172">
        <v>21</v>
      </c>
      <c r="M49" s="172">
        <f t="shared" ref="M49:M85" si="14">G49*(1+L49/100)</f>
        <v>536.82860000000005</v>
      </c>
      <c r="N49" s="173">
        <v>0</v>
      </c>
      <c r="O49" s="173">
        <f t="shared" ref="O49:O85" si="15">ROUND(E49*N49,5)</f>
        <v>0</v>
      </c>
      <c r="P49" s="173">
        <v>2.0109999999999999E-2</v>
      </c>
      <c r="Q49" s="173">
        <f t="shared" ref="Q49:Q85" si="16">ROUND(E49*P49,5)</f>
        <v>4.0219999999999999E-2</v>
      </c>
      <c r="R49" s="173"/>
      <c r="S49" s="173"/>
      <c r="T49" s="174">
        <v>0.46500000000000002</v>
      </c>
      <c r="U49" s="173">
        <f t="shared" ref="U49:U85" si="17">ROUND(E49*T49,2)</f>
        <v>0.93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122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3">
      <c r="A50" s="166">
        <v>35</v>
      </c>
      <c r="B50" s="167" t="s">
        <v>191</v>
      </c>
      <c r="C50" s="168" t="s">
        <v>192</v>
      </c>
      <c r="D50" s="169" t="s">
        <v>144</v>
      </c>
      <c r="E50" s="170">
        <v>1</v>
      </c>
      <c r="F50" s="171">
        <v>178.6</v>
      </c>
      <c r="G50" s="172">
        <v>178.6</v>
      </c>
      <c r="H50" s="171">
        <v>0</v>
      </c>
      <c r="I50" s="172">
        <f t="shared" si="12"/>
        <v>0</v>
      </c>
      <c r="J50" s="171">
        <v>178.6</v>
      </c>
      <c r="K50" s="172">
        <f t="shared" si="13"/>
        <v>178.6</v>
      </c>
      <c r="L50" s="172">
        <v>21</v>
      </c>
      <c r="M50" s="172">
        <f t="shared" si="14"/>
        <v>216.10599999999999</v>
      </c>
      <c r="N50" s="173">
        <v>0</v>
      </c>
      <c r="O50" s="173">
        <f t="shared" si="15"/>
        <v>0</v>
      </c>
      <c r="P50" s="173">
        <v>1.7049999999999999E-2</v>
      </c>
      <c r="Q50" s="173">
        <f t="shared" si="16"/>
        <v>1.7049999999999999E-2</v>
      </c>
      <c r="R50" s="173"/>
      <c r="S50" s="173"/>
      <c r="T50" s="174">
        <v>0.41399999999999998</v>
      </c>
      <c r="U50" s="173">
        <f t="shared" si="17"/>
        <v>0.41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122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ht="22.5" outlineLevel="1" x14ac:dyDescent="0.3">
      <c r="A51" s="166">
        <v>36</v>
      </c>
      <c r="B51" s="167" t="s">
        <v>193</v>
      </c>
      <c r="C51" s="168" t="s">
        <v>194</v>
      </c>
      <c r="D51" s="169" t="s">
        <v>144</v>
      </c>
      <c r="E51" s="170">
        <v>9</v>
      </c>
      <c r="F51" s="171">
        <v>169.5</v>
      </c>
      <c r="G51" s="172">
        <v>1525.5</v>
      </c>
      <c r="H51" s="171">
        <v>0</v>
      </c>
      <c r="I51" s="172">
        <f t="shared" si="12"/>
        <v>0</v>
      </c>
      <c r="J51" s="171">
        <v>169.5</v>
      </c>
      <c r="K51" s="172">
        <f t="shared" si="13"/>
        <v>1525.5</v>
      </c>
      <c r="L51" s="172">
        <v>21</v>
      </c>
      <c r="M51" s="172">
        <f t="shared" si="14"/>
        <v>1845.855</v>
      </c>
      <c r="N51" s="173">
        <v>0</v>
      </c>
      <c r="O51" s="173">
        <f t="shared" si="15"/>
        <v>0</v>
      </c>
      <c r="P51" s="173">
        <v>2.027E-2</v>
      </c>
      <c r="Q51" s="173">
        <f t="shared" si="16"/>
        <v>0.18243000000000001</v>
      </c>
      <c r="R51" s="173"/>
      <c r="S51" s="173"/>
      <c r="T51" s="174">
        <v>0.39300000000000002</v>
      </c>
      <c r="U51" s="173">
        <f t="shared" si="17"/>
        <v>3.54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122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3">
      <c r="A52" s="166">
        <v>37</v>
      </c>
      <c r="B52" s="167" t="s">
        <v>195</v>
      </c>
      <c r="C52" s="168" t="s">
        <v>196</v>
      </c>
      <c r="D52" s="169" t="s">
        <v>121</v>
      </c>
      <c r="E52" s="170">
        <v>152</v>
      </c>
      <c r="F52" s="171">
        <v>177.47</v>
      </c>
      <c r="G52" s="172">
        <v>26975.439999999999</v>
      </c>
      <c r="H52" s="171">
        <v>0</v>
      </c>
      <c r="I52" s="172">
        <f t="shared" si="12"/>
        <v>0</v>
      </c>
      <c r="J52" s="171">
        <v>177.47</v>
      </c>
      <c r="K52" s="172">
        <f t="shared" si="13"/>
        <v>26975.439999999999</v>
      </c>
      <c r="L52" s="172">
        <v>21</v>
      </c>
      <c r="M52" s="172">
        <f t="shared" si="14"/>
        <v>32640.282399999996</v>
      </c>
      <c r="N52" s="173">
        <v>0</v>
      </c>
      <c r="O52" s="173">
        <f t="shared" si="15"/>
        <v>0</v>
      </c>
      <c r="P52" s="173">
        <v>1.4919999999999999E-2</v>
      </c>
      <c r="Q52" s="173">
        <f t="shared" si="16"/>
        <v>2.2678400000000001</v>
      </c>
      <c r="R52" s="173"/>
      <c r="S52" s="173"/>
      <c r="T52" s="174">
        <v>0.41299999999999998</v>
      </c>
      <c r="U52" s="173">
        <f t="shared" si="17"/>
        <v>62.78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122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3">
      <c r="A53" s="166">
        <v>38</v>
      </c>
      <c r="B53" s="167" t="s">
        <v>197</v>
      </c>
      <c r="C53" s="168" t="s">
        <v>198</v>
      </c>
      <c r="D53" s="169" t="s">
        <v>121</v>
      </c>
      <c r="E53" s="170">
        <v>41</v>
      </c>
      <c r="F53" s="171">
        <v>248</v>
      </c>
      <c r="G53" s="172">
        <v>10168</v>
      </c>
      <c r="H53" s="171">
        <v>0</v>
      </c>
      <c r="I53" s="172">
        <f t="shared" si="12"/>
        <v>0</v>
      </c>
      <c r="J53" s="171">
        <v>248</v>
      </c>
      <c r="K53" s="172">
        <f t="shared" si="13"/>
        <v>10168</v>
      </c>
      <c r="L53" s="172">
        <v>21</v>
      </c>
      <c r="M53" s="172">
        <f t="shared" si="14"/>
        <v>12303.279999999999</v>
      </c>
      <c r="N53" s="173">
        <v>0</v>
      </c>
      <c r="O53" s="173">
        <f t="shared" si="15"/>
        <v>0</v>
      </c>
      <c r="P53" s="173">
        <v>3.065E-2</v>
      </c>
      <c r="Q53" s="173">
        <f t="shared" si="16"/>
        <v>1.25665</v>
      </c>
      <c r="R53" s="173"/>
      <c r="S53" s="173"/>
      <c r="T53" s="174">
        <v>0.57599999999999996</v>
      </c>
      <c r="U53" s="173">
        <f t="shared" si="17"/>
        <v>23.62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122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ht="22.5" outlineLevel="1" x14ac:dyDescent="0.3">
      <c r="A54" s="166">
        <v>39</v>
      </c>
      <c r="B54" s="167" t="s">
        <v>199</v>
      </c>
      <c r="C54" s="168" t="s">
        <v>200</v>
      </c>
      <c r="D54" s="169" t="s">
        <v>163</v>
      </c>
      <c r="E54" s="170">
        <v>3.4641899999999999</v>
      </c>
      <c r="F54" s="171">
        <v>1729.15</v>
      </c>
      <c r="G54" s="172">
        <v>5989.78</v>
      </c>
      <c r="H54" s="171">
        <v>0</v>
      </c>
      <c r="I54" s="172">
        <f t="shared" si="12"/>
        <v>0</v>
      </c>
      <c r="J54" s="171">
        <v>1729.15</v>
      </c>
      <c r="K54" s="172">
        <f t="shared" si="13"/>
        <v>5990.1</v>
      </c>
      <c r="L54" s="172">
        <v>21</v>
      </c>
      <c r="M54" s="172">
        <f t="shared" si="14"/>
        <v>7247.6337999999996</v>
      </c>
      <c r="N54" s="173">
        <v>0</v>
      </c>
      <c r="O54" s="173">
        <f t="shared" si="15"/>
        <v>0</v>
      </c>
      <c r="P54" s="173">
        <v>0</v>
      </c>
      <c r="Q54" s="173">
        <f t="shared" si="16"/>
        <v>0</v>
      </c>
      <c r="R54" s="173"/>
      <c r="S54" s="173"/>
      <c r="T54" s="174">
        <v>3.379</v>
      </c>
      <c r="U54" s="173">
        <f t="shared" si="17"/>
        <v>11.71</v>
      </c>
      <c r="V54" s="175"/>
      <c r="W54" s="175"/>
      <c r="X54" s="175"/>
      <c r="Y54" s="175"/>
      <c r="Z54" s="175"/>
      <c r="AA54" s="175"/>
      <c r="AB54" s="175"/>
      <c r="AC54" s="175"/>
      <c r="AD54" s="175"/>
      <c r="AE54" s="175" t="s">
        <v>122</v>
      </c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3">
      <c r="A55" s="166">
        <v>40</v>
      </c>
      <c r="B55" s="167" t="s">
        <v>201</v>
      </c>
      <c r="C55" s="168" t="s">
        <v>202</v>
      </c>
      <c r="D55" s="169" t="s">
        <v>121</v>
      </c>
      <c r="E55" s="170">
        <v>100</v>
      </c>
      <c r="F55" s="171">
        <v>221.83</v>
      </c>
      <c r="G55" s="172">
        <v>22183</v>
      </c>
      <c r="H55" s="171">
        <v>0</v>
      </c>
      <c r="I55" s="172">
        <f t="shared" si="12"/>
        <v>0</v>
      </c>
      <c r="J55" s="171">
        <v>221.83</v>
      </c>
      <c r="K55" s="172">
        <f t="shared" si="13"/>
        <v>22183</v>
      </c>
      <c r="L55" s="172">
        <v>21</v>
      </c>
      <c r="M55" s="172">
        <f t="shared" si="14"/>
        <v>26841.43</v>
      </c>
      <c r="N55" s="173">
        <v>0</v>
      </c>
      <c r="O55" s="173">
        <f t="shared" si="15"/>
        <v>0</v>
      </c>
      <c r="P55" s="173">
        <v>0</v>
      </c>
      <c r="Q55" s="173">
        <f t="shared" si="16"/>
        <v>0</v>
      </c>
      <c r="R55" s="173"/>
      <c r="S55" s="173"/>
      <c r="T55" s="174">
        <v>0.46500000000000002</v>
      </c>
      <c r="U55" s="173">
        <f t="shared" si="17"/>
        <v>46.5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122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ht="33.75" outlineLevel="1" x14ac:dyDescent="0.3">
      <c r="A56" s="166">
        <v>41</v>
      </c>
      <c r="B56" s="167" t="s">
        <v>203</v>
      </c>
      <c r="C56" s="168" t="s">
        <v>204</v>
      </c>
      <c r="D56" s="169" t="s">
        <v>144</v>
      </c>
      <c r="E56" s="170">
        <v>1</v>
      </c>
      <c r="F56" s="171">
        <v>3435.55</v>
      </c>
      <c r="G56" s="172">
        <v>3435.55</v>
      </c>
      <c r="H56" s="171">
        <v>2969.19</v>
      </c>
      <c r="I56" s="172">
        <f t="shared" si="12"/>
        <v>2969.19</v>
      </c>
      <c r="J56" s="171">
        <v>466.36</v>
      </c>
      <c r="K56" s="172">
        <f t="shared" si="13"/>
        <v>466.36</v>
      </c>
      <c r="L56" s="172">
        <v>21</v>
      </c>
      <c r="M56" s="172">
        <f t="shared" si="14"/>
        <v>4157.0155000000004</v>
      </c>
      <c r="N56" s="173">
        <v>7.2000000000000005E-4</v>
      </c>
      <c r="O56" s="173">
        <f t="shared" si="15"/>
        <v>7.2000000000000005E-4</v>
      </c>
      <c r="P56" s="173">
        <v>0</v>
      </c>
      <c r="Q56" s="173">
        <f t="shared" si="16"/>
        <v>0</v>
      </c>
      <c r="R56" s="173"/>
      <c r="S56" s="173"/>
      <c r="T56" s="174">
        <v>0.2</v>
      </c>
      <c r="U56" s="173">
        <f t="shared" si="17"/>
        <v>0.2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122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33.75" outlineLevel="1" x14ac:dyDescent="0.3">
      <c r="A57" s="166">
        <v>42</v>
      </c>
      <c r="B57" s="167" t="s">
        <v>205</v>
      </c>
      <c r="C57" s="168" t="s">
        <v>206</v>
      </c>
      <c r="D57" s="169" t="s">
        <v>144</v>
      </c>
      <c r="E57" s="170">
        <v>2</v>
      </c>
      <c r="F57" s="171">
        <v>3532.49</v>
      </c>
      <c r="G57" s="172">
        <v>7064.98</v>
      </c>
      <c r="H57" s="171">
        <v>3062.35</v>
      </c>
      <c r="I57" s="172">
        <f t="shared" si="12"/>
        <v>6124.7</v>
      </c>
      <c r="J57" s="171">
        <v>470.14</v>
      </c>
      <c r="K57" s="172">
        <f t="shared" si="13"/>
        <v>940.28</v>
      </c>
      <c r="L57" s="172">
        <v>21</v>
      </c>
      <c r="M57" s="172">
        <f t="shared" si="14"/>
        <v>8548.6257999999998</v>
      </c>
      <c r="N57" s="173">
        <v>1.24E-3</v>
      </c>
      <c r="O57" s="173">
        <f t="shared" si="15"/>
        <v>2.48E-3</v>
      </c>
      <c r="P57" s="173">
        <v>0</v>
      </c>
      <c r="Q57" s="173">
        <f t="shared" si="16"/>
        <v>0</v>
      </c>
      <c r="R57" s="173"/>
      <c r="S57" s="173"/>
      <c r="T57" s="174">
        <v>0.3</v>
      </c>
      <c r="U57" s="173">
        <f t="shared" si="17"/>
        <v>0.6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122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33.75" outlineLevel="1" x14ac:dyDescent="0.3">
      <c r="A58" s="166">
        <v>43</v>
      </c>
      <c r="B58" s="167" t="s">
        <v>207</v>
      </c>
      <c r="C58" s="168" t="s">
        <v>208</v>
      </c>
      <c r="D58" s="169" t="s">
        <v>144</v>
      </c>
      <c r="E58" s="170">
        <v>2</v>
      </c>
      <c r="F58" s="171">
        <v>3663.07</v>
      </c>
      <c r="G58" s="172">
        <v>7326.14</v>
      </c>
      <c r="H58" s="171">
        <v>3165.83</v>
      </c>
      <c r="I58" s="172">
        <f t="shared" si="12"/>
        <v>6331.66</v>
      </c>
      <c r="J58" s="171">
        <v>497.24</v>
      </c>
      <c r="K58" s="172">
        <f t="shared" si="13"/>
        <v>994.48</v>
      </c>
      <c r="L58" s="172">
        <v>21</v>
      </c>
      <c r="M58" s="172">
        <f t="shared" si="14"/>
        <v>8864.6293999999998</v>
      </c>
      <c r="N58" s="173">
        <v>1.24E-3</v>
      </c>
      <c r="O58" s="173">
        <f t="shared" si="15"/>
        <v>2.48E-3</v>
      </c>
      <c r="P58" s="173">
        <v>0</v>
      </c>
      <c r="Q58" s="173">
        <f t="shared" si="16"/>
        <v>0</v>
      </c>
      <c r="R58" s="173"/>
      <c r="S58" s="173"/>
      <c r="T58" s="174">
        <v>0.3</v>
      </c>
      <c r="U58" s="173">
        <f t="shared" si="17"/>
        <v>0.6</v>
      </c>
      <c r="V58" s="175"/>
      <c r="W58" s="175"/>
      <c r="X58" s="175"/>
      <c r="Y58" s="175"/>
      <c r="Z58" s="175"/>
      <c r="AA58" s="175"/>
      <c r="AB58" s="175"/>
      <c r="AC58" s="175"/>
      <c r="AD58" s="175"/>
      <c r="AE58" s="175" t="s">
        <v>122</v>
      </c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ht="33.75" outlineLevel="1" x14ac:dyDescent="0.3">
      <c r="A59" s="166">
        <v>44</v>
      </c>
      <c r="B59" s="167" t="s">
        <v>209</v>
      </c>
      <c r="C59" s="168" t="s">
        <v>210</v>
      </c>
      <c r="D59" s="169" t="s">
        <v>144</v>
      </c>
      <c r="E59" s="170">
        <v>1</v>
      </c>
      <c r="F59" s="171">
        <v>3532.49</v>
      </c>
      <c r="G59" s="172">
        <v>3532.49</v>
      </c>
      <c r="H59" s="171">
        <v>3062.35</v>
      </c>
      <c r="I59" s="172">
        <f t="shared" si="12"/>
        <v>3062.35</v>
      </c>
      <c r="J59" s="171">
        <v>470.14</v>
      </c>
      <c r="K59" s="172">
        <f t="shared" si="13"/>
        <v>470.14</v>
      </c>
      <c r="L59" s="172">
        <v>21</v>
      </c>
      <c r="M59" s="172">
        <f t="shared" si="14"/>
        <v>4274.3128999999999</v>
      </c>
      <c r="N59" s="173">
        <v>1.5499999999999999E-3</v>
      </c>
      <c r="O59" s="173">
        <f t="shared" si="15"/>
        <v>1.5499999999999999E-3</v>
      </c>
      <c r="P59" s="173">
        <v>0</v>
      </c>
      <c r="Q59" s="173">
        <f t="shared" si="16"/>
        <v>0</v>
      </c>
      <c r="R59" s="173"/>
      <c r="S59" s="173"/>
      <c r="T59" s="174">
        <v>0.154</v>
      </c>
      <c r="U59" s="173">
        <f t="shared" si="17"/>
        <v>0.15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122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33.75" outlineLevel="1" x14ac:dyDescent="0.3">
      <c r="A60" s="166">
        <v>45</v>
      </c>
      <c r="B60" s="167" t="s">
        <v>211</v>
      </c>
      <c r="C60" s="168" t="s">
        <v>212</v>
      </c>
      <c r="D60" s="169" t="s">
        <v>144</v>
      </c>
      <c r="E60" s="170">
        <v>2</v>
      </c>
      <c r="F60" s="171">
        <v>2832.62</v>
      </c>
      <c r="G60" s="172">
        <v>5665.24</v>
      </c>
      <c r="H60" s="171">
        <v>2604.5700000000002</v>
      </c>
      <c r="I60" s="172">
        <f t="shared" si="12"/>
        <v>5209.1400000000003</v>
      </c>
      <c r="J60" s="171">
        <v>228.05</v>
      </c>
      <c r="K60" s="172">
        <f t="shared" si="13"/>
        <v>456.1</v>
      </c>
      <c r="L60" s="172">
        <v>21</v>
      </c>
      <c r="M60" s="172">
        <f t="shared" si="14"/>
        <v>6854.9403999999995</v>
      </c>
      <c r="N60" s="173">
        <v>1.66E-3</v>
      </c>
      <c r="O60" s="173">
        <f t="shared" si="15"/>
        <v>3.32E-3</v>
      </c>
      <c r="P60" s="173">
        <v>0</v>
      </c>
      <c r="Q60" s="173">
        <f t="shared" si="16"/>
        <v>0</v>
      </c>
      <c r="R60" s="173"/>
      <c r="S60" s="173"/>
      <c r="T60" s="174">
        <v>0.67100000000000004</v>
      </c>
      <c r="U60" s="173">
        <f t="shared" si="17"/>
        <v>1.34</v>
      </c>
      <c r="V60" s="175"/>
      <c r="W60" s="175"/>
      <c r="X60" s="175"/>
      <c r="Y60" s="175"/>
      <c r="Z60" s="175"/>
      <c r="AA60" s="175"/>
      <c r="AB60" s="175"/>
      <c r="AC60" s="175"/>
      <c r="AD60" s="175"/>
      <c r="AE60" s="175" t="s">
        <v>122</v>
      </c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ht="33.75" outlineLevel="1" x14ac:dyDescent="0.3">
      <c r="A61" s="166">
        <v>46</v>
      </c>
      <c r="B61" s="167" t="s">
        <v>213</v>
      </c>
      <c r="C61" s="168" t="s">
        <v>214</v>
      </c>
      <c r="D61" s="169" t="s">
        <v>144</v>
      </c>
      <c r="E61" s="170">
        <v>1</v>
      </c>
      <c r="F61" s="171">
        <v>2673.36</v>
      </c>
      <c r="G61" s="172">
        <v>2673.36</v>
      </c>
      <c r="H61" s="171">
        <v>2436.6799999999998</v>
      </c>
      <c r="I61" s="172">
        <f t="shared" si="12"/>
        <v>2436.6799999999998</v>
      </c>
      <c r="J61" s="171">
        <v>236.68</v>
      </c>
      <c r="K61" s="172">
        <f t="shared" si="13"/>
        <v>236.68</v>
      </c>
      <c r="L61" s="172">
        <v>21</v>
      </c>
      <c r="M61" s="172">
        <f t="shared" si="14"/>
        <v>3234.7656000000002</v>
      </c>
      <c r="N61" s="173">
        <v>1.92E-3</v>
      </c>
      <c r="O61" s="173">
        <f t="shared" si="15"/>
        <v>1.92E-3</v>
      </c>
      <c r="P61" s="173">
        <v>0</v>
      </c>
      <c r="Q61" s="173">
        <f t="shared" si="16"/>
        <v>0</v>
      </c>
      <c r="R61" s="173"/>
      <c r="S61" s="173"/>
      <c r="T61" s="174">
        <v>0.66</v>
      </c>
      <c r="U61" s="173">
        <f t="shared" si="17"/>
        <v>0.66</v>
      </c>
      <c r="V61" s="175"/>
      <c r="W61" s="175"/>
      <c r="X61" s="175"/>
      <c r="Y61" s="175"/>
      <c r="Z61" s="175"/>
      <c r="AA61" s="175"/>
      <c r="AB61" s="175"/>
      <c r="AC61" s="175"/>
      <c r="AD61" s="175"/>
      <c r="AE61" s="175" t="s">
        <v>122</v>
      </c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ht="22.5" outlineLevel="1" x14ac:dyDescent="0.3">
      <c r="A62" s="166">
        <v>47</v>
      </c>
      <c r="B62" s="167" t="s">
        <v>215</v>
      </c>
      <c r="C62" s="168" t="s">
        <v>216</v>
      </c>
      <c r="D62" s="169" t="s">
        <v>144</v>
      </c>
      <c r="E62" s="170">
        <v>2</v>
      </c>
      <c r="F62" s="171">
        <v>864.58</v>
      </c>
      <c r="G62" s="172">
        <v>1729.16</v>
      </c>
      <c r="H62" s="171">
        <v>783.21</v>
      </c>
      <c r="I62" s="172">
        <f t="shared" si="12"/>
        <v>1566.42</v>
      </c>
      <c r="J62" s="171">
        <v>81.37</v>
      </c>
      <c r="K62" s="172">
        <f t="shared" si="13"/>
        <v>162.74</v>
      </c>
      <c r="L62" s="172">
        <v>21</v>
      </c>
      <c r="M62" s="172">
        <f t="shared" si="14"/>
        <v>2092.2836000000002</v>
      </c>
      <c r="N62" s="173">
        <v>4.8999999999999998E-4</v>
      </c>
      <c r="O62" s="173">
        <f t="shared" si="15"/>
        <v>9.7999999999999997E-4</v>
      </c>
      <c r="P62" s="173">
        <v>0</v>
      </c>
      <c r="Q62" s="173">
        <f t="shared" si="16"/>
        <v>0</v>
      </c>
      <c r="R62" s="173"/>
      <c r="S62" s="173"/>
      <c r="T62" s="174">
        <v>0.13300000000000001</v>
      </c>
      <c r="U62" s="173">
        <f t="shared" si="17"/>
        <v>0.27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5" t="s">
        <v>122</v>
      </c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ht="22.5" outlineLevel="1" x14ac:dyDescent="0.3">
      <c r="A63" s="166">
        <v>48</v>
      </c>
      <c r="B63" s="167" t="s">
        <v>217</v>
      </c>
      <c r="C63" s="168" t="s">
        <v>218</v>
      </c>
      <c r="D63" s="169" t="s">
        <v>144</v>
      </c>
      <c r="E63" s="170">
        <v>1</v>
      </c>
      <c r="F63" s="171">
        <v>898.7</v>
      </c>
      <c r="G63" s="172">
        <v>898.7</v>
      </c>
      <c r="H63" s="171">
        <v>817.72</v>
      </c>
      <c r="I63" s="172">
        <f t="shared" si="12"/>
        <v>817.72</v>
      </c>
      <c r="J63" s="171">
        <v>80.98</v>
      </c>
      <c r="K63" s="172">
        <f t="shared" si="13"/>
        <v>80.98</v>
      </c>
      <c r="L63" s="172">
        <v>21</v>
      </c>
      <c r="M63" s="172">
        <f t="shared" si="14"/>
        <v>1087.4270000000001</v>
      </c>
      <c r="N63" s="173">
        <v>1.2999999999999999E-4</v>
      </c>
      <c r="O63" s="173">
        <f t="shared" si="15"/>
        <v>1.2999999999999999E-4</v>
      </c>
      <c r="P63" s="173">
        <v>0</v>
      </c>
      <c r="Q63" s="173">
        <f t="shared" si="16"/>
        <v>0</v>
      </c>
      <c r="R63" s="173"/>
      <c r="S63" s="173"/>
      <c r="T63" s="174">
        <v>0.33300000000000002</v>
      </c>
      <c r="U63" s="173">
        <f t="shared" si="17"/>
        <v>0.33</v>
      </c>
      <c r="V63" s="175"/>
      <c r="W63" s="175"/>
      <c r="X63" s="175"/>
      <c r="Y63" s="175"/>
      <c r="Z63" s="175"/>
      <c r="AA63" s="175"/>
      <c r="AB63" s="175"/>
      <c r="AC63" s="175"/>
      <c r="AD63" s="175"/>
      <c r="AE63" s="175" t="s">
        <v>122</v>
      </c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 x14ac:dyDescent="0.3">
      <c r="A64" s="166">
        <v>49</v>
      </c>
      <c r="B64" s="167" t="s">
        <v>219</v>
      </c>
      <c r="C64" s="168" t="s">
        <v>220</v>
      </c>
      <c r="D64" s="169" t="s">
        <v>144</v>
      </c>
      <c r="E64" s="170">
        <v>7</v>
      </c>
      <c r="F64" s="171">
        <v>816.92</v>
      </c>
      <c r="G64" s="172">
        <v>5718.44</v>
      </c>
      <c r="H64" s="171">
        <v>735.33</v>
      </c>
      <c r="I64" s="172">
        <f t="shared" si="12"/>
        <v>5147.3100000000004</v>
      </c>
      <c r="J64" s="171">
        <v>81.59</v>
      </c>
      <c r="K64" s="172">
        <f t="shared" si="13"/>
        <v>571.13</v>
      </c>
      <c r="L64" s="172">
        <v>21</v>
      </c>
      <c r="M64" s="172">
        <f t="shared" si="14"/>
        <v>6919.3123999999989</v>
      </c>
      <c r="N64" s="173">
        <v>2.7E-4</v>
      </c>
      <c r="O64" s="173">
        <f t="shared" si="15"/>
        <v>1.89E-3</v>
      </c>
      <c r="P64" s="173">
        <v>0</v>
      </c>
      <c r="Q64" s="173">
        <f t="shared" si="16"/>
        <v>0</v>
      </c>
      <c r="R64" s="173"/>
      <c r="S64" s="173"/>
      <c r="T64" s="174">
        <v>0.33300000000000002</v>
      </c>
      <c r="U64" s="173">
        <f t="shared" si="17"/>
        <v>2.33</v>
      </c>
      <c r="V64" s="175"/>
      <c r="W64" s="175"/>
      <c r="X64" s="175"/>
      <c r="Y64" s="175"/>
      <c r="Z64" s="175"/>
      <c r="AA64" s="175"/>
      <c r="AB64" s="175"/>
      <c r="AC64" s="175"/>
      <c r="AD64" s="175"/>
      <c r="AE64" s="175" t="s">
        <v>122</v>
      </c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ht="22.5" outlineLevel="1" x14ac:dyDescent="0.3">
      <c r="A65" s="166">
        <v>50</v>
      </c>
      <c r="B65" s="167" t="s">
        <v>221</v>
      </c>
      <c r="C65" s="168" t="s">
        <v>222</v>
      </c>
      <c r="D65" s="169" t="s">
        <v>121</v>
      </c>
      <c r="E65" s="170">
        <v>10</v>
      </c>
      <c r="F65" s="171">
        <v>141.06</v>
      </c>
      <c r="G65" s="172">
        <v>1410.6</v>
      </c>
      <c r="H65" s="171">
        <v>0</v>
      </c>
      <c r="I65" s="172">
        <f t="shared" si="12"/>
        <v>0</v>
      </c>
      <c r="J65" s="171">
        <v>141.06</v>
      </c>
      <c r="K65" s="172">
        <f t="shared" si="13"/>
        <v>1410.6</v>
      </c>
      <c r="L65" s="172">
        <v>21</v>
      </c>
      <c r="M65" s="172">
        <f t="shared" si="14"/>
        <v>1706.8259999999998</v>
      </c>
      <c r="N65" s="173">
        <v>1.1E-4</v>
      </c>
      <c r="O65" s="173">
        <f t="shared" si="15"/>
        <v>1.1000000000000001E-3</v>
      </c>
      <c r="P65" s="173">
        <v>0</v>
      </c>
      <c r="Q65" s="173">
        <f t="shared" si="16"/>
        <v>0</v>
      </c>
      <c r="R65" s="173"/>
      <c r="S65" s="173"/>
      <c r="T65" s="174">
        <v>0</v>
      </c>
      <c r="U65" s="173">
        <f t="shared" si="17"/>
        <v>0</v>
      </c>
      <c r="V65" s="175"/>
      <c r="W65" s="175"/>
      <c r="X65" s="175"/>
      <c r="Y65" s="175"/>
      <c r="Z65" s="175"/>
      <c r="AA65" s="175"/>
      <c r="AB65" s="175"/>
      <c r="AC65" s="175"/>
      <c r="AD65" s="175"/>
      <c r="AE65" s="175" t="s">
        <v>177</v>
      </c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 x14ac:dyDescent="0.3">
      <c r="A66" s="166">
        <v>51</v>
      </c>
      <c r="B66" s="167" t="s">
        <v>223</v>
      </c>
      <c r="C66" s="168" t="s">
        <v>224</v>
      </c>
      <c r="D66" s="169" t="s">
        <v>121</v>
      </c>
      <c r="E66" s="170">
        <v>10</v>
      </c>
      <c r="F66" s="171">
        <v>459.69</v>
      </c>
      <c r="G66" s="172">
        <v>4596.8999999999996</v>
      </c>
      <c r="H66" s="171">
        <v>106.08</v>
      </c>
      <c r="I66" s="172">
        <f t="shared" si="12"/>
        <v>1060.8</v>
      </c>
      <c r="J66" s="171">
        <v>353.61</v>
      </c>
      <c r="K66" s="172">
        <f t="shared" si="13"/>
        <v>3536.1</v>
      </c>
      <c r="L66" s="172">
        <v>21</v>
      </c>
      <c r="M66" s="172">
        <f t="shared" si="14"/>
        <v>5562.2489999999998</v>
      </c>
      <c r="N66" s="173">
        <v>3.4000000000000002E-4</v>
      </c>
      <c r="O66" s="173">
        <f t="shared" si="15"/>
        <v>3.3999999999999998E-3</v>
      </c>
      <c r="P66" s="173">
        <v>0</v>
      </c>
      <c r="Q66" s="173">
        <f t="shared" si="16"/>
        <v>0</v>
      </c>
      <c r="R66" s="173"/>
      <c r="S66" s="173"/>
      <c r="T66" s="174">
        <v>0.32</v>
      </c>
      <c r="U66" s="173">
        <f t="shared" si="17"/>
        <v>3.2</v>
      </c>
      <c r="V66" s="175"/>
      <c r="W66" s="175"/>
      <c r="X66" s="175"/>
      <c r="Y66" s="175"/>
      <c r="Z66" s="175"/>
      <c r="AA66" s="175"/>
      <c r="AB66" s="175"/>
      <c r="AC66" s="175"/>
      <c r="AD66" s="175"/>
      <c r="AE66" s="175" t="s">
        <v>122</v>
      </c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outlineLevel="1" x14ac:dyDescent="0.3">
      <c r="A67" s="166">
        <v>52</v>
      </c>
      <c r="B67" s="167" t="s">
        <v>225</v>
      </c>
      <c r="C67" s="168" t="s">
        <v>226</v>
      </c>
      <c r="D67" s="169" t="s">
        <v>121</v>
      </c>
      <c r="E67" s="170">
        <v>26</v>
      </c>
      <c r="F67" s="171">
        <v>460.67</v>
      </c>
      <c r="G67" s="172">
        <v>11977.42</v>
      </c>
      <c r="H67" s="171">
        <v>107.07</v>
      </c>
      <c r="I67" s="172">
        <f t="shared" si="12"/>
        <v>2783.82</v>
      </c>
      <c r="J67" s="171">
        <v>353.6</v>
      </c>
      <c r="K67" s="172">
        <f t="shared" si="13"/>
        <v>9193.6</v>
      </c>
      <c r="L67" s="172">
        <v>21</v>
      </c>
      <c r="M67" s="172">
        <f t="shared" si="14"/>
        <v>14492.6782</v>
      </c>
      <c r="N67" s="173">
        <v>3.8000000000000002E-4</v>
      </c>
      <c r="O67" s="173">
        <f t="shared" si="15"/>
        <v>9.8799999999999999E-3</v>
      </c>
      <c r="P67" s="173">
        <v>0</v>
      </c>
      <c r="Q67" s="173">
        <f t="shared" si="16"/>
        <v>0</v>
      </c>
      <c r="R67" s="173"/>
      <c r="S67" s="173"/>
      <c r="T67" s="174">
        <v>0.32</v>
      </c>
      <c r="U67" s="173">
        <f t="shared" si="17"/>
        <v>8.32</v>
      </c>
      <c r="V67" s="175"/>
      <c r="W67" s="175"/>
      <c r="X67" s="175"/>
      <c r="Y67" s="175"/>
      <c r="Z67" s="175"/>
      <c r="AA67" s="175"/>
      <c r="AB67" s="175"/>
      <c r="AC67" s="175"/>
      <c r="AD67" s="175"/>
      <c r="AE67" s="175" t="s">
        <v>122</v>
      </c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 x14ac:dyDescent="0.3">
      <c r="A68" s="166">
        <v>53</v>
      </c>
      <c r="B68" s="167" t="s">
        <v>227</v>
      </c>
      <c r="C68" s="168" t="s">
        <v>228</v>
      </c>
      <c r="D68" s="169" t="s">
        <v>121</v>
      </c>
      <c r="E68" s="170">
        <v>50</v>
      </c>
      <c r="F68" s="171">
        <v>509.6</v>
      </c>
      <c r="G68" s="172">
        <v>25480</v>
      </c>
      <c r="H68" s="171">
        <v>118.78</v>
      </c>
      <c r="I68" s="172">
        <f t="shared" si="12"/>
        <v>5939</v>
      </c>
      <c r="J68" s="171">
        <v>390.82</v>
      </c>
      <c r="K68" s="172">
        <f t="shared" si="13"/>
        <v>19541</v>
      </c>
      <c r="L68" s="172">
        <v>21</v>
      </c>
      <c r="M68" s="172">
        <f t="shared" si="14"/>
        <v>30830.799999999999</v>
      </c>
      <c r="N68" s="173">
        <v>4.6999999999999999E-4</v>
      </c>
      <c r="O68" s="173">
        <f t="shared" si="15"/>
        <v>2.35E-2</v>
      </c>
      <c r="P68" s="173">
        <v>0</v>
      </c>
      <c r="Q68" s="173">
        <f t="shared" si="16"/>
        <v>0</v>
      </c>
      <c r="R68" s="173"/>
      <c r="S68" s="173"/>
      <c r="T68" s="174">
        <v>0.35899999999999999</v>
      </c>
      <c r="U68" s="173">
        <f t="shared" si="17"/>
        <v>17.95</v>
      </c>
      <c r="V68" s="175"/>
      <c r="W68" s="175"/>
      <c r="X68" s="175"/>
      <c r="Y68" s="175"/>
      <c r="Z68" s="175"/>
      <c r="AA68" s="175"/>
      <c r="AB68" s="175"/>
      <c r="AC68" s="175"/>
      <c r="AD68" s="175"/>
      <c r="AE68" s="175" t="s">
        <v>122</v>
      </c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3">
      <c r="A69" s="166">
        <v>54</v>
      </c>
      <c r="B69" s="167" t="s">
        <v>229</v>
      </c>
      <c r="C69" s="168" t="s">
        <v>230</v>
      </c>
      <c r="D69" s="169" t="s">
        <v>121</v>
      </c>
      <c r="E69" s="170">
        <v>16</v>
      </c>
      <c r="F69" s="171">
        <v>586.9</v>
      </c>
      <c r="G69" s="172">
        <v>9390.4</v>
      </c>
      <c r="H69" s="171">
        <v>158.85</v>
      </c>
      <c r="I69" s="172">
        <f t="shared" si="12"/>
        <v>2541.6</v>
      </c>
      <c r="J69" s="171">
        <v>428.05</v>
      </c>
      <c r="K69" s="172">
        <f t="shared" si="13"/>
        <v>6848.8</v>
      </c>
      <c r="L69" s="172">
        <v>21</v>
      </c>
      <c r="M69" s="172">
        <f t="shared" si="14"/>
        <v>11362.384</v>
      </c>
      <c r="N69" s="173">
        <v>6.9999999999999999E-4</v>
      </c>
      <c r="O69" s="173">
        <f t="shared" si="15"/>
        <v>1.12E-2</v>
      </c>
      <c r="P69" s="173">
        <v>0</v>
      </c>
      <c r="Q69" s="173">
        <f t="shared" si="16"/>
        <v>0</v>
      </c>
      <c r="R69" s="173"/>
      <c r="S69" s="173"/>
      <c r="T69" s="174">
        <v>0.45200000000000001</v>
      </c>
      <c r="U69" s="173">
        <f t="shared" si="17"/>
        <v>7.23</v>
      </c>
      <c r="V69" s="175"/>
      <c r="W69" s="175"/>
      <c r="X69" s="175"/>
      <c r="Y69" s="175"/>
      <c r="Z69" s="175"/>
      <c r="AA69" s="175"/>
      <c r="AB69" s="175"/>
      <c r="AC69" s="175"/>
      <c r="AD69" s="175"/>
      <c r="AE69" s="175" t="s">
        <v>122</v>
      </c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3">
      <c r="A70" s="166">
        <v>55</v>
      </c>
      <c r="B70" s="167" t="s">
        <v>231</v>
      </c>
      <c r="C70" s="168" t="s">
        <v>232</v>
      </c>
      <c r="D70" s="169" t="s">
        <v>121</v>
      </c>
      <c r="E70" s="170">
        <v>7</v>
      </c>
      <c r="F70" s="171">
        <v>719.32</v>
      </c>
      <c r="G70" s="172">
        <v>5035.24</v>
      </c>
      <c r="H70" s="171">
        <v>272.16000000000003</v>
      </c>
      <c r="I70" s="172">
        <f t="shared" si="12"/>
        <v>1905.12</v>
      </c>
      <c r="J70" s="171">
        <v>447.16</v>
      </c>
      <c r="K70" s="172">
        <f t="shared" si="13"/>
        <v>3130.12</v>
      </c>
      <c r="L70" s="172">
        <v>21</v>
      </c>
      <c r="M70" s="172">
        <f t="shared" si="14"/>
        <v>6092.6403999999993</v>
      </c>
      <c r="N70" s="173">
        <v>1.5200000000000001E-3</v>
      </c>
      <c r="O70" s="173">
        <f t="shared" si="15"/>
        <v>1.064E-2</v>
      </c>
      <c r="P70" s="173">
        <v>0</v>
      </c>
      <c r="Q70" s="173">
        <f t="shared" si="16"/>
        <v>0</v>
      </c>
      <c r="R70" s="173"/>
      <c r="S70" s="173"/>
      <c r="T70" s="174">
        <v>1.173</v>
      </c>
      <c r="U70" s="173">
        <f t="shared" si="17"/>
        <v>8.2100000000000009</v>
      </c>
      <c r="V70" s="175"/>
      <c r="W70" s="175"/>
      <c r="X70" s="175"/>
      <c r="Y70" s="175"/>
      <c r="Z70" s="175"/>
      <c r="AA70" s="175"/>
      <c r="AB70" s="175"/>
      <c r="AC70" s="175"/>
      <c r="AD70" s="175"/>
      <c r="AE70" s="175" t="s">
        <v>122</v>
      </c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3">
      <c r="A71" s="166">
        <v>56</v>
      </c>
      <c r="B71" s="167" t="s">
        <v>233</v>
      </c>
      <c r="C71" s="168" t="s">
        <v>234</v>
      </c>
      <c r="D71" s="169" t="s">
        <v>121</v>
      </c>
      <c r="E71" s="170">
        <v>17</v>
      </c>
      <c r="F71" s="171">
        <v>560.53</v>
      </c>
      <c r="G71" s="172">
        <v>9529.01</v>
      </c>
      <c r="H71" s="171">
        <v>142.02000000000001</v>
      </c>
      <c r="I71" s="172">
        <f t="shared" si="12"/>
        <v>2414.34</v>
      </c>
      <c r="J71" s="171">
        <v>418.51</v>
      </c>
      <c r="K71" s="172">
        <f t="shared" si="13"/>
        <v>7114.67</v>
      </c>
      <c r="L71" s="172">
        <v>21</v>
      </c>
      <c r="M71" s="172">
        <f t="shared" si="14"/>
        <v>11530.1021</v>
      </c>
      <c r="N71" s="173">
        <v>7.7999999999999999E-4</v>
      </c>
      <c r="O71" s="173">
        <f t="shared" si="15"/>
        <v>1.3259999999999999E-2</v>
      </c>
      <c r="P71" s="173">
        <v>0</v>
      </c>
      <c r="Q71" s="173">
        <f t="shared" si="16"/>
        <v>0</v>
      </c>
      <c r="R71" s="173"/>
      <c r="S71" s="173"/>
      <c r="T71" s="174">
        <v>0.81899999999999995</v>
      </c>
      <c r="U71" s="173">
        <f t="shared" si="17"/>
        <v>13.92</v>
      </c>
      <c r="V71" s="175"/>
      <c r="W71" s="175"/>
      <c r="X71" s="175"/>
      <c r="Y71" s="175"/>
      <c r="Z71" s="175"/>
      <c r="AA71" s="175"/>
      <c r="AB71" s="175"/>
      <c r="AC71" s="175"/>
      <c r="AD71" s="175"/>
      <c r="AE71" s="175" t="s">
        <v>122</v>
      </c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3">
      <c r="A72" s="166">
        <v>57</v>
      </c>
      <c r="B72" s="167" t="s">
        <v>235</v>
      </c>
      <c r="C72" s="168" t="s">
        <v>236</v>
      </c>
      <c r="D72" s="169" t="s">
        <v>121</v>
      </c>
      <c r="E72" s="170">
        <v>115</v>
      </c>
      <c r="F72" s="171">
        <v>693.54</v>
      </c>
      <c r="G72" s="172">
        <v>79757.100000000006</v>
      </c>
      <c r="H72" s="171">
        <v>249.34</v>
      </c>
      <c r="I72" s="172">
        <f t="shared" si="12"/>
        <v>28674.1</v>
      </c>
      <c r="J72" s="171">
        <v>444.2</v>
      </c>
      <c r="K72" s="172">
        <f t="shared" si="13"/>
        <v>51083</v>
      </c>
      <c r="L72" s="172">
        <v>21</v>
      </c>
      <c r="M72" s="172">
        <f t="shared" si="14"/>
        <v>96506.091</v>
      </c>
      <c r="N72" s="173">
        <v>1.31E-3</v>
      </c>
      <c r="O72" s="173">
        <f t="shared" si="15"/>
        <v>0.15065000000000001</v>
      </c>
      <c r="P72" s="173">
        <v>0</v>
      </c>
      <c r="Q72" s="173">
        <f t="shared" si="16"/>
        <v>0</v>
      </c>
      <c r="R72" s="173"/>
      <c r="S72" s="173"/>
      <c r="T72" s="174">
        <v>0.79700000000000004</v>
      </c>
      <c r="U72" s="173">
        <f t="shared" si="17"/>
        <v>91.66</v>
      </c>
      <c r="V72" s="175"/>
      <c r="W72" s="175"/>
      <c r="X72" s="175"/>
      <c r="Y72" s="175"/>
      <c r="Z72" s="175"/>
      <c r="AA72" s="175"/>
      <c r="AB72" s="175"/>
      <c r="AC72" s="175"/>
      <c r="AD72" s="175"/>
      <c r="AE72" s="175" t="s">
        <v>122</v>
      </c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ht="22.5" outlineLevel="1" x14ac:dyDescent="0.3">
      <c r="A73" s="166">
        <v>58</v>
      </c>
      <c r="B73" s="167" t="s">
        <v>237</v>
      </c>
      <c r="C73" s="168" t="s">
        <v>238</v>
      </c>
      <c r="D73" s="169" t="s">
        <v>121</v>
      </c>
      <c r="E73" s="170">
        <v>1.5</v>
      </c>
      <c r="F73" s="171">
        <v>694.8</v>
      </c>
      <c r="G73" s="172">
        <v>1042.2</v>
      </c>
      <c r="H73" s="171">
        <v>250.61</v>
      </c>
      <c r="I73" s="172">
        <f t="shared" si="12"/>
        <v>375.92</v>
      </c>
      <c r="J73" s="171">
        <v>444.19</v>
      </c>
      <c r="K73" s="172">
        <f t="shared" si="13"/>
        <v>666.29</v>
      </c>
      <c r="L73" s="172">
        <v>21</v>
      </c>
      <c r="M73" s="172">
        <f t="shared" si="14"/>
        <v>1261.0620000000001</v>
      </c>
      <c r="N73" s="173">
        <v>1.3600000000000001E-3</v>
      </c>
      <c r="O73" s="173">
        <f t="shared" si="15"/>
        <v>2.0400000000000001E-3</v>
      </c>
      <c r="P73" s="173">
        <v>0</v>
      </c>
      <c r="Q73" s="173">
        <f t="shared" si="16"/>
        <v>0</v>
      </c>
      <c r="R73" s="173"/>
      <c r="S73" s="173"/>
      <c r="T73" s="174">
        <v>0.43930000000000002</v>
      </c>
      <c r="U73" s="173">
        <f t="shared" si="17"/>
        <v>0.66</v>
      </c>
      <c r="V73" s="175"/>
      <c r="W73" s="175"/>
      <c r="X73" s="175"/>
      <c r="Y73" s="175"/>
      <c r="Z73" s="175"/>
      <c r="AA73" s="175"/>
      <c r="AB73" s="175"/>
      <c r="AC73" s="175"/>
      <c r="AD73" s="175"/>
      <c r="AE73" s="175" t="s">
        <v>122</v>
      </c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2.5" outlineLevel="1" x14ac:dyDescent="0.3">
      <c r="A74" s="166">
        <v>59</v>
      </c>
      <c r="B74" s="167" t="s">
        <v>239</v>
      </c>
      <c r="C74" s="168" t="s">
        <v>240</v>
      </c>
      <c r="D74" s="169" t="s">
        <v>121</v>
      </c>
      <c r="E74" s="170">
        <v>18.5</v>
      </c>
      <c r="F74" s="171">
        <v>1196.6300000000001</v>
      </c>
      <c r="G74" s="172">
        <v>22137.66</v>
      </c>
      <c r="H74" s="171">
        <v>649.59</v>
      </c>
      <c r="I74" s="172">
        <f t="shared" si="12"/>
        <v>12017.42</v>
      </c>
      <c r="J74" s="171">
        <v>547.04</v>
      </c>
      <c r="K74" s="172">
        <f t="shared" si="13"/>
        <v>10120.24</v>
      </c>
      <c r="L74" s="172">
        <v>21</v>
      </c>
      <c r="M74" s="172">
        <f t="shared" si="14"/>
        <v>26786.568599999999</v>
      </c>
      <c r="N74" s="173">
        <v>2.4499999999999999E-3</v>
      </c>
      <c r="O74" s="173">
        <f t="shared" si="15"/>
        <v>4.5330000000000002E-2</v>
      </c>
      <c r="P74" s="173">
        <v>0</v>
      </c>
      <c r="Q74" s="173">
        <f t="shared" si="16"/>
        <v>0</v>
      </c>
      <c r="R74" s="173"/>
      <c r="S74" s="173"/>
      <c r="T74" s="174">
        <v>0.45019999999999999</v>
      </c>
      <c r="U74" s="173">
        <f t="shared" si="17"/>
        <v>8.33</v>
      </c>
      <c r="V74" s="175"/>
      <c r="W74" s="175"/>
      <c r="X74" s="175"/>
      <c r="Y74" s="175"/>
      <c r="Z74" s="175"/>
      <c r="AA74" s="175"/>
      <c r="AB74" s="175"/>
      <c r="AC74" s="175"/>
      <c r="AD74" s="175"/>
      <c r="AE74" s="175" t="s">
        <v>122</v>
      </c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 x14ac:dyDescent="0.3">
      <c r="A75" s="166">
        <v>60</v>
      </c>
      <c r="B75" s="167" t="s">
        <v>241</v>
      </c>
      <c r="C75" s="168" t="s">
        <v>242</v>
      </c>
      <c r="D75" s="169" t="s">
        <v>121</v>
      </c>
      <c r="E75" s="170">
        <v>10</v>
      </c>
      <c r="F75" s="171">
        <v>553.04</v>
      </c>
      <c r="G75" s="172">
        <v>5530.4</v>
      </c>
      <c r="H75" s="171">
        <v>157.94</v>
      </c>
      <c r="I75" s="172">
        <f t="shared" si="12"/>
        <v>1579.4</v>
      </c>
      <c r="J75" s="171">
        <v>395.1</v>
      </c>
      <c r="K75" s="172">
        <f t="shared" si="13"/>
        <v>3951</v>
      </c>
      <c r="L75" s="172">
        <v>21</v>
      </c>
      <c r="M75" s="172">
        <f t="shared" si="14"/>
        <v>6691.7839999999997</v>
      </c>
      <c r="N75" s="173">
        <v>7.3999999999999999E-4</v>
      </c>
      <c r="O75" s="173">
        <f t="shared" si="15"/>
        <v>7.4000000000000003E-3</v>
      </c>
      <c r="P75" s="173">
        <v>0</v>
      </c>
      <c r="Q75" s="173">
        <f t="shared" si="16"/>
        <v>0</v>
      </c>
      <c r="R75" s="173"/>
      <c r="S75" s="173"/>
      <c r="T75" s="174">
        <v>0.66820000000000002</v>
      </c>
      <c r="U75" s="173">
        <f t="shared" si="17"/>
        <v>6.68</v>
      </c>
      <c r="V75" s="175"/>
      <c r="W75" s="175"/>
      <c r="X75" s="175"/>
      <c r="Y75" s="175"/>
      <c r="Z75" s="175"/>
      <c r="AA75" s="175"/>
      <c r="AB75" s="175"/>
      <c r="AC75" s="175"/>
      <c r="AD75" s="175"/>
      <c r="AE75" s="175" t="s">
        <v>122</v>
      </c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ht="22.5" outlineLevel="1" x14ac:dyDescent="0.3">
      <c r="A76" s="166">
        <v>61</v>
      </c>
      <c r="B76" s="167" t="s">
        <v>243</v>
      </c>
      <c r="C76" s="168" t="s">
        <v>244</v>
      </c>
      <c r="D76" s="169" t="s">
        <v>121</v>
      </c>
      <c r="E76" s="170">
        <v>34</v>
      </c>
      <c r="F76" s="171">
        <v>679.76</v>
      </c>
      <c r="G76" s="172">
        <v>23111.84</v>
      </c>
      <c r="H76" s="171">
        <v>266.31</v>
      </c>
      <c r="I76" s="172">
        <f t="shared" si="12"/>
        <v>9054.5400000000009</v>
      </c>
      <c r="J76" s="171">
        <v>413.45</v>
      </c>
      <c r="K76" s="172">
        <f t="shared" si="13"/>
        <v>14057.3</v>
      </c>
      <c r="L76" s="172">
        <v>21</v>
      </c>
      <c r="M76" s="172">
        <f t="shared" si="14"/>
        <v>27965.326399999998</v>
      </c>
      <c r="N76" s="173">
        <v>1.3699999999999999E-3</v>
      </c>
      <c r="O76" s="173">
        <f t="shared" si="15"/>
        <v>4.6580000000000003E-2</v>
      </c>
      <c r="P76" s="173">
        <v>0</v>
      </c>
      <c r="Q76" s="173">
        <f t="shared" si="16"/>
        <v>0</v>
      </c>
      <c r="R76" s="173"/>
      <c r="S76" s="173"/>
      <c r="T76" s="174">
        <v>0.79669999999999996</v>
      </c>
      <c r="U76" s="173">
        <f t="shared" si="17"/>
        <v>27.09</v>
      </c>
      <c r="V76" s="175"/>
      <c r="W76" s="175"/>
      <c r="X76" s="175"/>
      <c r="Y76" s="175"/>
      <c r="Z76" s="175"/>
      <c r="AA76" s="175"/>
      <c r="AB76" s="175"/>
      <c r="AC76" s="175"/>
      <c r="AD76" s="175"/>
      <c r="AE76" s="175" t="s">
        <v>122</v>
      </c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ht="22.5" outlineLevel="1" x14ac:dyDescent="0.3">
      <c r="A77" s="166">
        <v>62</v>
      </c>
      <c r="B77" s="167" t="s">
        <v>245</v>
      </c>
      <c r="C77" s="168" t="s">
        <v>246</v>
      </c>
      <c r="D77" s="169" t="s">
        <v>121</v>
      </c>
      <c r="E77" s="170">
        <v>34</v>
      </c>
      <c r="F77" s="171">
        <v>377.55</v>
      </c>
      <c r="G77" s="172">
        <v>12836.7</v>
      </c>
      <c r="H77" s="171">
        <v>147.07</v>
      </c>
      <c r="I77" s="172">
        <f t="shared" si="12"/>
        <v>5000.38</v>
      </c>
      <c r="J77" s="171">
        <v>230.48</v>
      </c>
      <c r="K77" s="172">
        <f t="shared" si="13"/>
        <v>7836.32</v>
      </c>
      <c r="L77" s="172">
        <v>21</v>
      </c>
      <c r="M77" s="172">
        <f t="shared" si="14"/>
        <v>15532.407000000001</v>
      </c>
      <c r="N77" s="173">
        <v>2.0999999999999999E-3</v>
      </c>
      <c r="O77" s="173">
        <f t="shared" si="15"/>
        <v>7.1400000000000005E-2</v>
      </c>
      <c r="P77" s="173">
        <v>0</v>
      </c>
      <c r="Q77" s="173">
        <f t="shared" si="16"/>
        <v>0</v>
      </c>
      <c r="R77" s="173"/>
      <c r="S77" s="173"/>
      <c r="T77" s="174">
        <v>0.8</v>
      </c>
      <c r="U77" s="173">
        <f t="shared" si="17"/>
        <v>27.2</v>
      </c>
      <c r="V77" s="175"/>
      <c r="W77" s="175"/>
      <c r="X77" s="175"/>
      <c r="Y77" s="175"/>
      <c r="Z77" s="175"/>
      <c r="AA77" s="175"/>
      <c r="AB77" s="175"/>
      <c r="AC77" s="175"/>
      <c r="AD77" s="175"/>
      <c r="AE77" s="175" t="s">
        <v>122</v>
      </c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 x14ac:dyDescent="0.3">
      <c r="A78" s="166">
        <v>63</v>
      </c>
      <c r="B78" s="167" t="s">
        <v>247</v>
      </c>
      <c r="C78" s="168" t="s">
        <v>248</v>
      </c>
      <c r="D78" s="169" t="s">
        <v>121</v>
      </c>
      <c r="E78" s="170">
        <v>4</v>
      </c>
      <c r="F78" s="171">
        <v>477.37</v>
      </c>
      <c r="G78" s="172">
        <v>1909.48</v>
      </c>
      <c r="H78" s="171">
        <v>268.23</v>
      </c>
      <c r="I78" s="172">
        <f t="shared" si="12"/>
        <v>1072.92</v>
      </c>
      <c r="J78" s="171">
        <v>209.14</v>
      </c>
      <c r="K78" s="172">
        <f t="shared" si="13"/>
        <v>836.56</v>
      </c>
      <c r="L78" s="172">
        <v>21</v>
      </c>
      <c r="M78" s="172">
        <f t="shared" si="14"/>
        <v>2310.4708000000001</v>
      </c>
      <c r="N78" s="173">
        <v>2.5200000000000001E-3</v>
      </c>
      <c r="O78" s="173">
        <f t="shared" si="15"/>
        <v>1.008E-2</v>
      </c>
      <c r="P78" s="173">
        <v>0</v>
      </c>
      <c r="Q78" s="173">
        <f t="shared" si="16"/>
        <v>0</v>
      </c>
      <c r="R78" s="173"/>
      <c r="S78" s="173"/>
      <c r="T78" s="174">
        <v>0.8</v>
      </c>
      <c r="U78" s="173">
        <f t="shared" si="17"/>
        <v>3.2</v>
      </c>
      <c r="V78" s="175"/>
      <c r="W78" s="175"/>
      <c r="X78" s="175"/>
      <c r="Y78" s="175"/>
      <c r="Z78" s="175"/>
      <c r="AA78" s="175"/>
      <c r="AB78" s="175"/>
      <c r="AC78" s="175"/>
      <c r="AD78" s="175"/>
      <c r="AE78" s="175" t="s">
        <v>122</v>
      </c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ht="22.5" outlineLevel="1" x14ac:dyDescent="0.3">
      <c r="A79" s="166">
        <v>64</v>
      </c>
      <c r="B79" s="167" t="s">
        <v>249</v>
      </c>
      <c r="C79" s="168" t="s">
        <v>250</v>
      </c>
      <c r="D79" s="169" t="s">
        <v>121</v>
      </c>
      <c r="E79" s="170">
        <v>1</v>
      </c>
      <c r="F79" s="171">
        <v>604.38</v>
      </c>
      <c r="G79" s="172">
        <v>604.38</v>
      </c>
      <c r="H79" s="171">
        <v>383.79</v>
      </c>
      <c r="I79" s="172">
        <f t="shared" si="12"/>
        <v>383.79</v>
      </c>
      <c r="J79" s="171">
        <v>220.59</v>
      </c>
      <c r="K79" s="172">
        <f t="shared" si="13"/>
        <v>220.59</v>
      </c>
      <c r="L79" s="172">
        <v>21</v>
      </c>
      <c r="M79" s="172">
        <f t="shared" si="14"/>
        <v>731.2998</v>
      </c>
      <c r="N79" s="173">
        <v>3.5699999999999998E-3</v>
      </c>
      <c r="O79" s="173">
        <f t="shared" si="15"/>
        <v>3.5699999999999998E-3</v>
      </c>
      <c r="P79" s="173">
        <v>0</v>
      </c>
      <c r="Q79" s="173">
        <f t="shared" si="16"/>
        <v>0</v>
      </c>
      <c r="R79" s="173"/>
      <c r="S79" s="173"/>
      <c r="T79" s="174">
        <v>0.55000000000000004</v>
      </c>
      <c r="U79" s="173">
        <f t="shared" si="17"/>
        <v>0.55000000000000004</v>
      </c>
      <c r="V79" s="175"/>
      <c r="W79" s="175"/>
      <c r="X79" s="175"/>
      <c r="Y79" s="175"/>
      <c r="Z79" s="175"/>
      <c r="AA79" s="175"/>
      <c r="AB79" s="175"/>
      <c r="AC79" s="175"/>
      <c r="AD79" s="175"/>
      <c r="AE79" s="175" t="s">
        <v>122</v>
      </c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3">
      <c r="A80" s="166">
        <v>65</v>
      </c>
      <c r="B80" s="167" t="s">
        <v>251</v>
      </c>
      <c r="C80" s="168" t="s">
        <v>252</v>
      </c>
      <c r="D80" s="169" t="s">
        <v>144</v>
      </c>
      <c r="E80" s="170">
        <v>2</v>
      </c>
      <c r="F80" s="171">
        <v>73.72</v>
      </c>
      <c r="G80" s="172">
        <v>147.44</v>
      </c>
      <c r="H80" s="171">
        <v>0</v>
      </c>
      <c r="I80" s="172">
        <f t="shared" si="12"/>
        <v>0</v>
      </c>
      <c r="J80" s="171">
        <v>73.72</v>
      </c>
      <c r="K80" s="172">
        <f t="shared" si="13"/>
        <v>147.44</v>
      </c>
      <c r="L80" s="172">
        <v>21</v>
      </c>
      <c r="M80" s="172">
        <f t="shared" si="14"/>
        <v>178.4024</v>
      </c>
      <c r="N80" s="173">
        <v>0</v>
      </c>
      <c r="O80" s="173">
        <f t="shared" si="15"/>
        <v>0</v>
      </c>
      <c r="P80" s="173">
        <v>0</v>
      </c>
      <c r="Q80" s="173">
        <f t="shared" si="16"/>
        <v>0</v>
      </c>
      <c r="R80" s="173"/>
      <c r="S80" s="173"/>
      <c r="T80" s="174">
        <v>0.14799999999999999</v>
      </c>
      <c r="U80" s="173">
        <f t="shared" si="17"/>
        <v>0.3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 t="s">
        <v>122</v>
      </c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 x14ac:dyDescent="0.3">
      <c r="A81" s="166">
        <v>66</v>
      </c>
      <c r="B81" s="167" t="s">
        <v>253</v>
      </c>
      <c r="C81" s="168" t="s">
        <v>254</v>
      </c>
      <c r="D81" s="169" t="s">
        <v>144</v>
      </c>
      <c r="E81" s="170">
        <v>16</v>
      </c>
      <c r="F81" s="171">
        <v>85.78</v>
      </c>
      <c r="G81" s="172">
        <v>1372.48</v>
      </c>
      <c r="H81" s="171">
        <v>0</v>
      </c>
      <c r="I81" s="172">
        <f t="shared" si="12"/>
        <v>0</v>
      </c>
      <c r="J81" s="171">
        <v>85.78</v>
      </c>
      <c r="K81" s="172">
        <f t="shared" si="13"/>
        <v>1372.48</v>
      </c>
      <c r="L81" s="172">
        <v>21</v>
      </c>
      <c r="M81" s="172">
        <f t="shared" si="14"/>
        <v>1660.7008000000001</v>
      </c>
      <c r="N81" s="173">
        <v>0</v>
      </c>
      <c r="O81" s="173">
        <f t="shared" si="15"/>
        <v>0</v>
      </c>
      <c r="P81" s="173">
        <v>0</v>
      </c>
      <c r="Q81" s="173">
        <f t="shared" si="16"/>
        <v>0</v>
      </c>
      <c r="R81" s="173"/>
      <c r="S81" s="173"/>
      <c r="T81" s="174">
        <v>0.157</v>
      </c>
      <c r="U81" s="173">
        <f t="shared" si="17"/>
        <v>2.5099999999999998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 t="s">
        <v>122</v>
      </c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3">
      <c r="A82" s="166">
        <v>67</v>
      </c>
      <c r="B82" s="167" t="s">
        <v>255</v>
      </c>
      <c r="C82" s="168" t="s">
        <v>256</v>
      </c>
      <c r="D82" s="169" t="s">
        <v>144</v>
      </c>
      <c r="E82" s="170">
        <v>5</v>
      </c>
      <c r="F82" s="171">
        <v>94.99</v>
      </c>
      <c r="G82" s="172">
        <v>474.95</v>
      </c>
      <c r="H82" s="171">
        <v>0</v>
      </c>
      <c r="I82" s="172">
        <f t="shared" si="12"/>
        <v>0</v>
      </c>
      <c r="J82" s="171">
        <v>94.99</v>
      </c>
      <c r="K82" s="172">
        <f t="shared" si="13"/>
        <v>474.95</v>
      </c>
      <c r="L82" s="172">
        <v>21</v>
      </c>
      <c r="M82" s="172">
        <f t="shared" si="14"/>
        <v>574.68949999999995</v>
      </c>
      <c r="N82" s="173">
        <v>0</v>
      </c>
      <c r="O82" s="173">
        <f t="shared" si="15"/>
        <v>0</v>
      </c>
      <c r="P82" s="173">
        <v>0</v>
      </c>
      <c r="Q82" s="173">
        <f t="shared" si="16"/>
        <v>0</v>
      </c>
      <c r="R82" s="173"/>
      <c r="S82" s="173"/>
      <c r="T82" s="174">
        <v>0.17399999999999999</v>
      </c>
      <c r="U82" s="173">
        <f t="shared" si="17"/>
        <v>0.87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 t="s">
        <v>122</v>
      </c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3">
      <c r="A83" s="166">
        <v>68</v>
      </c>
      <c r="B83" s="167" t="s">
        <v>257</v>
      </c>
      <c r="C83" s="168" t="s">
        <v>258</v>
      </c>
      <c r="D83" s="169" t="s">
        <v>144</v>
      </c>
      <c r="E83" s="170">
        <v>4</v>
      </c>
      <c r="F83" s="171">
        <v>141.06</v>
      </c>
      <c r="G83" s="172">
        <v>564.24</v>
      </c>
      <c r="H83" s="171">
        <v>0</v>
      </c>
      <c r="I83" s="172">
        <f t="shared" si="12"/>
        <v>0</v>
      </c>
      <c r="J83" s="171">
        <v>141.06</v>
      </c>
      <c r="K83" s="172">
        <f t="shared" si="13"/>
        <v>564.24</v>
      </c>
      <c r="L83" s="172">
        <v>21</v>
      </c>
      <c r="M83" s="172">
        <f t="shared" si="14"/>
        <v>682.73040000000003</v>
      </c>
      <c r="N83" s="173">
        <v>0</v>
      </c>
      <c r="O83" s="173">
        <f t="shared" si="15"/>
        <v>0</v>
      </c>
      <c r="P83" s="173">
        <v>0</v>
      </c>
      <c r="Q83" s="173">
        <f t="shared" si="16"/>
        <v>0</v>
      </c>
      <c r="R83" s="173"/>
      <c r="S83" s="173"/>
      <c r="T83" s="174">
        <v>0.25900000000000001</v>
      </c>
      <c r="U83" s="173">
        <f t="shared" si="17"/>
        <v>1.04</v>
      </c>
      <c r="V83" s="175"/>
      <c r="W83" s="175"/>
      <c r="X83" s="175"/>
      <c r="Y83" s="175"/>
      <c r="Z83" s="175"/>
      <c r="AA83" s="175"/>
      <c r="AB83" s="175"/>
      <c r="AC83" s="175"/>
      <c r="AD83" s="175"/>
      <c r="AE83" s="175" t="s">
        <v>122</v>
      </c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 x14ac:dyDescent="0.3">
      <c r="A84" s="166">
        <v>69</v>
      </c>
      <c r="B84" s="167" t="s">
        <v>259</v>
      </c>
      <c r="C84" s="168" t="s">
        <v>260</v>
      </c>
      <c r="D84" s="169" t="s">
        <v>121</v>
      </c>
      <c r="E84" s="170">
        <v>344</v>
      </c>
      <c r="F84" s="171">
        <v>26.96</v>
      </c>
      <c r="G84" s="172">
        <v>9274.24</v>
      </c>
      <c r="H84" s="171">
        <v>0.75</v>
      </c>
      <c r="I84" s="172">
        <f t="shared" si="12"/>
        <v>258</v>
      </c>
      <c r="J84" s="171">
        <v>26.21</v>
      </c>
      <c r="K84" s="172">
        <f t="shared" si="13"/>
        <v>9016.24</v>
      </c>
      <c r="L84" s="172">
        <v>21</v>
      </c>
      <c r="M84" s="172">
        <f t="shared" si="14"/>
        <v>11221.830399999999</v>
      </c>
      <c r="N84" s="173">
        <v>0</v>
      </c>
      <c r="O84" s="173">
        <f t="shared" si="15"/>
        <v>0</v>
      </c>
      <c r="P84" s="173">
        <v>0</v>
      </c>
      <c r="Q84" s="173">
        <f t="shared" si="16"/>
        <v>0</v>
      </c>
      <c r="R84" s="173"/>
      <c r="S84" s="173"/>
      <c r="T84" s="174">
        <v>4.8000000000000001E-2</v>
      </c>
      <c r="U84" s="173">
        <f t="shared" si="17"/>
        <v>16.510000000000002</v>
      </c>
      <c r="V84" s="175"/>
      <c r="W84" s="175"/>
      <c r="X84" s="175"/>
      <c r="Y84" s="175"/>
      <c r="Z84" s="175"/>
      <c r="AA84" s="175"/>
      <c r="AB84" s="175"/>
      <c r="AC84" s="175"/>
      <c r="AD84" s="175"/>
      <c r="AE84" s="175" t="s">
        <v>122</v>
      </c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ht="22.5" outlineLevel="1" x14ac:dyDescent="0.3">
      <c r="A85" s="166">
        <v>70</v>
      </c>
      <c r="B85" s="167" t="s">
        <v>261</v>
      </c>
      <c r="C85" s="168" t="s">
        <v>262</v>
      </c>
      <c r="D85" s="169" t="s">
        <v>163</v>
      </c>
      <c r="E85" s="170">
        <v>0.42549999999999999</v>
      </c>
      <c r="F85" s="171">
        <v>739.44</v>
      </c>
      <c r="G85" s="172">
        <v>315</v>
      </c>
      <c r="H85" s="171">
        <v>0</v>
      </c>
      <c r="I85" s="172">
        <f t="shared" si="12"/>
        <v>0</v>
      </c>
      <c r="J85" s="171">
        <v>739.44</v>
      </c>
      <c r="K85" s="172">
        <f t="shared" si="13"/>
        <v>314.63</v>
      </c>
      <c r="L85" s="172">
        <v>21</v>
      </c>
      <c r="M85" s="172">
        <f t="shared" si="14"/>
        <v>381.15</v>
      </c>
      <c r="N85" s="173">
        <v>0</v>
      </c>
      <c r="O85" s="173">
        <f t="shared" si="15"/>
        <v>0</v>
      </c>
      <c r="P85" s="173">
        <v>0</v>
      </c>
      <c r="Q85" s="173">
        <f t="shared" si="16"/>
        <v>0</v>
      </c>
      <c r="R85" s="173"/>
      <c r="S85" s="173"/>
      <c r="T85" s="174">
        <v>1.47</v>
      </c>
      <c r="U85" s="173">
        <f t="shared" si="17"/>
        <v>0.63</v>
      </c>
      <c r="V85" s="175"/>
      <c r="W85" s="175"/>
      <c r="X85" s="175"/>
      <c r="Y85" s="175"/>
      <c r="Z85" s="175"/>
      <c r="AA85" s="175"/>
      <c r="AB85" s="175"/>
      <c r="AC85" s="175"/>
      <c r="AD85" s="175"/>
      <c r="AE85" s="175" t="s">
        <v>122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x14ac:dyDescent="0.3">
      <c r="A86" s="176" t="s">
        <v>117</v>
      </c>
      <c r="B86" s="177" t="s">
        <v>82</v>
      </c>
      <c r="C86" s="178" t="s">
        <v>83</v>
      </c>
      <c r="D86" s="179"/>
      <c r="E86" s="180"/>
      <c r="F86" s="181"/>
      <c r="G86" s="181">
        <f>SUMIF(AE87:AE131,"&lt;&gt;NOR",G87:G131)</f>
        <v>583238.95000000019</v>
      </c>
      <c r="H86" s="181"/>
      <c r="I86" s="181">
        <f>SUM(I87:I131)</f>
        <v>210403.73</v>
      </c>
      <c r="J86" s="181"/>
      <c r="K86" s="181">
        <f>SUM(K87:K131)</f>
        <v>372834.47000000003</v>
      </c>
      <c r="L86" s="181"/>
      <c r="M86" s="181">
        <f>SUM(M87:M131)</f>
        <v>705719.12950000016</v>
      </c>
      <c r="N86" s="182"/>
      <c r="O86" s="182">
        <f>SUM(O87:O131)</f>
        <v>1.47973</v>
      </c>
      <c r="P86" s="182"/>
      <c r="Q86" s="182">
        <f>SUM(Q87:Q131)</f>
        <v>1.7755000000000001</v>
      </c>
      <c r="R86" s="182"/>
      <c r="S86" s="182"/>
      <c r="T86" s="183"/>
      <c r="U86" s="182">
        <f>SUM(U87:U131)</f>
        <v>669.78000000000009</v>
      </c>
      <c r="AE86" t="s">
        <v>118</v>
      </c>
    </row>
    <row r="87" spans="1:60" outlineLevel="1" x14ac:dyDescent="0.3">
      <c r="A87" s="166">
        <v>71</v>
      </c>
      <c r="B87" s="167" t="s">
        <v>263</v>
      </c>
      <c r="C87" s="168" t="s">
        <v>264</v>
      </c>
      <c r="D87" s="169" t="s">
        <v>265</v>
      </c>
      <c r="E87" s="170">
        <v>1</v>
      </c>
      <c r="F87" s="171">
        <v>568.79999999999995</v>
      </c>
      <c r="G87" s="172">
        <v>568.79999999999995</v>
      </c>
      <c r="H87" s="171">
        <v>0</v>
      </c>
      <c r="I87" s="172">
        <f t="shared" ref="I87:I131" si="18">ROUND(E87*H87,2)</f>
        <v>0</v>
      </c>
      <c r="J87" s="171">
        <v>568.79999999999995</v>
      </c>
      <c r="K87" s="172">
        <f t="shared" ref="K87:K131" si="19">ROUND(E87*J87,2)</f>
        <v>568.79999999999995</v>
      </c>
      <c r="L87" s="172">
        <v>21</v>
      </c>
      <c r="M87" s="172">
        <f t="shared" ref="M87:M131" si="20">G87*(1+L87/100)</f>
        <v>688.24799999999993</v>
      </c>
      <c r="N87" s="173">
        <v>0</v>
      </c>
      <c r="O87" s="173">
        <f t="shared" ref="O87:O131" si="21">ROUND(E87*N87,5)</f>
        <v>0</v>
      </c>
      <c r="P87" s="173">
        <v>0</v>
      </c>
      <c r="Q87" s="173">
        <f t="shared" ref="Q87:Q131" si="22">ROUND(E87*P87,5)</f>
        <v>0</v>
      </c>
      <c r="R87" s="173"/>
      <c r="S87" s="173"/>
      <c r="T87" s="174">
        <v>0.5</v>
      </c>
      <c r="U87" s="173">
        <f t="shared" ref="U87:U131" si="23">ROUND(E87*T87,2)</f>
        <v>0.5</v>
      </c>
      <c r="V87" s="175"/>
      <c r="W87" s="175"/>
      <c r="X87" s="175"/>
      <c r="Y87" s="175"/>
      <c r="Z87" s="175"/>
      <c r="AA87" s="175"/>
      <c r="AB87" s="175"/>
      <c r="AC87" s="175"/>
      <c r="AD87" s="175"/>
      <c r="AE87" s="175" t="s">
        <v>122</v>
      </c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ht="22.5" outlineLevel="1" x14ac:dyDescent="0.3">
      <c r="A88" s="166">
        <v>72</v>
      </c>
      <c r="B88" s="167" t="s">
        <v>266</v>
      </c>
      <c r="C88" s="168" t="s">
        <v>267</v>
      </c>
      <c r="D88" s="169" t="s">
        <v>121</v>
      </c>
      <c r="E88" s="170">
        <v>265</v>
      </c>
      <c r="F88" s="171">
        <v>102.95</v>
      </c>
      <c r="G88" s="172">
        <v>27281.75</v>
      </c>
      <c r="H88" s="171">
        <v>0</v>
      </c>
      <c r="I88" s="172">
        <f t="shared" si="18"/>
        <v>0</v>
      </c>
      <c r="J88" s="171">
        <v>102.95</v>
      </c>
      <c r="K88" s="172">
        <f t="shared" si="19"/>
        <v>27281.75</v>
      </c>
      <c r="L88" s="172">
        <v>21</v>
      </c>
      <c r="M88" s="172">
        <f t="shared" si="20"/>
        <v>33010.917499999996</v>
      </c>
      <c r="N88" s="173">
        <v>0</v>
      </c>
      <c r="O88" s="173">
        <f t="shared" si="21"/>
        <v>0</v>
      </c>
      <c r="P88" s="173">
        <v>6.7000000000000002E-3</v>
      </c>
      <c r="Q88" s="173">
        <f t="shared" si="22"/>
        <v>1.7755000000000001</v>
      </c>
      <c r="R88" s="173"/>
      <c r="S88" s="173"/>
      <c r="T88" s="174">
        <v>0.23899999999999999</v>
      </c>
      <c r="U88" s="173">
        <f t="shared" si="23"/>
        <v>63.34</v>
      </c>
      <c r="V88" s="175"/>
      <c r="W88" s="175"/>
      <c r="X88" s="175"/>
      <c r="Y88" s="175"/>
      <c r="Z88" s="175"/>
      <c r="AA88" s="175"/>
      <c r="AB88" s="175"/>
      <c r="AC88" s="175"/>
      <c r="AD88" s="175"/>
      <c r="AE88" s="175" t="s">
        <v>122</v>
      </c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ht="22.5" outlineLevel="1" x14ac:dyDescent="0.3">
      <c r="A89" s="166">
        <v>73</v>
      </c>
      <c r="B89" s="167" t="s">
        <v>268</v>
      </c>
      <c r="C89" s="168" t="s">
        <v>269</v>
      </c>
      <c r="D89" s="169" t="s">
        <v>163</v>
      </c>
      <c r="E89" s="170">
        <v>1.7755000000000001</v>
      </c>
      <c r="F89" s="171">
        <v>1729.15</v>
      </c>
      <c r="G89" s="172">
        <v>3070.97</v>
      </c>
      <c r="H89" s="171">
        <v>0</v>
      </c>
      <c r="I89" s="172">
        <f t="shared" si="18"/>
        <v>0</v>
      </c>
      <c r="J89" s="171">
        <v>1729.15</v>
      </c>
      <c r="K89" s="172">
        <f t="shared" si="19"/>
        <v>3070.11</v>
      </c>
      <c r="L89" s="172">
        <v>21</v>
      </c>
      <c r="M89" s="172">
        <f t="shared" si="20"/>
        <v>3715.8736999999996</v>
      </c>
      <c r="N89" s="173">
        <v>0</v>
      </c>
      <c r="O89" s="173">
        <f t="shared" si="21"/>
        <v>0</v>
      </c>
      <c r="P89" s="173">
        <v>0</v>
      </c>
      <c r="Q89" s="173">
        <f t="shared" si="22"/>
        <v>0</v>
      </c>
      <c r="R89" s="173"/>
      <c r="S89" s="173"/>
      <c r="T89" s="174">
        <v>3.379</v>
      </c>
      <c r="U89" s="173">
        <f t="shared" si="23"/>
        <v>6</v>
      </c>
      <c r="V89" s="175"/>
      <c r="W89" s="175"/>
      <c r="X89" s="175"/>
      <c r="Y89" s="175"/>
      <c r="Z89" s="175"/>
      <c r="AA89" s="175"/>
      <c r="AB89" s="175"/>
      <c r="AC89" s="175"/>
      <c r="AD89" s="175"/>
      <c r="AE89" s="175" t="s">
        <v>122</v>
      </c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ht="22.5" outlineLevel="1" x14ac:dyDescent="0.3">
      <c r="A90" s="166">
        <v>74</v>
      </c>
      <c r="B90" s="167" t="s">
        <v>270</v>
      </c>
      <c r="C90" s="168" t="s">
        <v>271</v>
      </c>
      <c r="D90" s="169" t="s">
        <v>144</v>
      </c>
      <c r="E90" s="170">
        <v>1</v>
      </c>
      <c r="F90" s="171">
        <v>4220.5</v>
      </c>
      <c r="G90" s="172">
        <v>4220.5</v>
      </c>
      <c r="H90" s="171">
        <v>3486.52</v>
      </c>
      <c r="I90" s="172">
        <f t="shared" si="18"/>
        <v>3486.52</v>
      </c>
      <c r="J90" s="171">
        <v>733.98</v>
      </c>
      <c r="K90" s="172">
        <f t="shared" si="19"/>
        <v>733.98</v>
      </c>
      <c r="L90" s="172">
        <v>21</v>
      </c>
      <c r="M90" s="172">
        <f t="shared" si="20"/>
        <v>5106.8050000000003</v>
      </c>
      <c r="N90" s="173">
        <v>0.03</v>
      </c>
      <c r="O90" s="173">
        <f t="shared" si="21"/>
        <v>0.03</v>
      </c>
      <c r="P90" s="173">
        <v>0</v>
      </c>
      <c r="Q90" s="173">
        <f t="shared" si="22"/>
        <v>0</v>
      </c>
      <c r="R90" s="173"/>
      <c r="S90" s="173"/>
      <c r="T90" s="174">
        <v>1.6439999999999999</v>
      </c>
      <c r="U90" s="173">
        <f t="shared" si="23"/>
        <v>1.64</v>
      </c>
      <c r="V90" s="175"/>
      <c r="W90" s="175"/>
      <c r="X90" s="175"/>
      <c r="Y90" s="175"/>
      <c r="Z90" s="175"/>
      <c r="AA90" s="175"/>
      <c r="AB90" s="175"/>
      <c r="AC90" s="175"/>
      <c r="AD90" s="175"/>
      <c r="AE90" s="175" t="s">
        <v>122</v>
      </c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ht="33.75" outlineLevel="1" x14ac:dyDescent="0.3">
      <c r="A91" s="184">
        <v>75</v>
      </c>
      <c r="B91" s="185" t="s">
        <v>272</v>
      </c>
      <c r="C91" s="186" t="s">
        <v>273</v>
      </c>
      <c r="D91" s="187"/>
      <c r="E91" s="188">
        <v>0</v>
      </c>
      <c r="F91" s="171">
        <v>0</v>
      </c>
      <c r="G91" s="189">
        <v>0</v>
      </c>
      <c r="H91" s="171">
        <v>0</v>
      </c>
      <c r="I91" s="189">
        <f t="shared" si="18"/>
        <v>0</v>
      </c>
      <c r="J91" s="171">
        <v>0</v>
      </c>
      <c r="K91" s="189">
        <f t="shared" si="19"/>
        <v>0</v>
      </c>
      <c r="L91" s="189">
        <v>21</v>
      </c>
      <c r="M91" s="189">
        <f t="shared" si="20"/>
        <v>0</v>
      </c>
      <c r="N91" s="190">
        <v>0</v>
      </c>
      <c r="O91" s="190">
        <f t="shared" si="21"/>
        <v>0</v>
      </c>
      <c r="P91" s="190">
        <v>0</v>
      </c>
      <c r="Q91" s="190">
        <f t="shared" si="22"/>
        <v>0</v>
      </c>
      <c r="R91" s="173"/>
      <c r="S91" s="173"/>
      <c r="T91" s="174">
        <v>0.70399999999999996</v>
      </c>
      <c r="U91" s="173">
        <f t="shared" si="23"/>
        <v>0</v>
      </c>
      <c r="V91" s="175"/>
      <c r="W91" s="175"/>
      <c r="X91" s="175"/>
      <c r="Y91" s="175"/>
      <c r="Z91" s="175"/>
      <c r="AA91" s="175"/>
      <c r="AB91" s="175"/>
      <c r="AC91" s="175"/>
      <c r="AD91" s="175"/>
      <c r="AE91" s="175" t="s">
        <v>122</v>
      </c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ht="22.5" outlineLevel="1" x14ac:dyDescent="0.3">
      <c r="A92" s="166">
        <v>76</v>
      </c>
      <c r="B92" s="167" t="s">
        <v>274</v>
      </c>
      <c r="C92" s="168" t="s">
        <v>275</v>
      </c>
      <c r="D92" s="169" t="s">
        <v>144</v>
      </c>
      <c r="E92" s="170">
        <v>1</v>
      </c>
      <c r="F92" s="171">
        <v>255.96</v>
      </c>
      <c r="G92" s="172">
        <v>255.96</v>
      </c>
      <c r="H92" s="171">
        <v>193.7</v>
      </c>
      <c r="I92" s="172">
        <f t="shared" si="18"/>
        <v>193.7</v>
      </c>
      <c r="J92" s="171">
        <v>62.26</v>
      </c>
      <c r="K92" s="172">
        <f t="shared" si="19"/>
        <v>62.26</v>
      </c>
      <c r="L92" s="172">
        <v>21</v>
      </c>
      <c r="M92" s="172">
        <f t="shared" si="20"/>
        <v>309.71159999999998</v>
      </c>
      <c r="N92" s="173">
        <v>1.8000000000000001E-4</v>
      </c>
      <c r="O92" s="173">
        <f t="shared" si="21"/>
        <v>1.8000000000000001E-4</v>
      </c>
      <c r="P92" s="173">
        <v>0</v>
      </c>
      <c r="Q92" s="173">
        <f t="shared" si="22"/>
        <v>0</v>
      </c>
      <c r="R92" s="173"/>
      <c r="S92" s="173"/>
      <c r="T92" s="174">
        <v>0.16500000000000001</v>
      </c>
      <c r="U92" s="173">
        <f t="shared" si="23"/>
        <v>0.17</v>
      </c>
      <c r="V92" s="175"/>
      <c r="W92" s="175"/>
      <c r="X92" s="175"/>
      <c r="Y92" s="175"/>
      <c r="Z92" s="175"/>
      <c r="AA92" s="175"/>
      <c r="AB92" s="175"/>
      <c r="AC92" s="175"/>
      <c r="AD92" s="175"/>
      <c r="AE92" s="175" t="s">
        <v>122</v>
      </c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ht="22.5" outlineLevel="1" x14ac:dyDescent="0.3">
      <c r="A93" s="166">
        <v>77</v>
      </c>
      <c r="B93" s="167" t="s">
        <v>276</v>
      </c>
      <c r="C93" s="168" t="s">
        <v>277</v>
      </c>
      <c r="D93" s="169" t="s">
        <v>144</v>
      </c>
      <c r="E93" s="170">
        <v>32</v>
      </c>
      <c r="F93" s="171">
        <v>304.88</v>
      </c>
      <c r="G93" s="172">
        <v>9756.16</v>
      </c>
      <c r="H93" s="171">
        <v>236.03</v>
      </c>
      <c r="I93" s="172">
        <f t="shared" si="18"/>
        <v>7552.96</v>
      </c>
      <c r="J93" s="171">
        <v>68.849999999999994</v>
      </c>
      <c r="K93" s="172">
        <f t="shared" si="19"/>
        <v>2203.1999999999998</v>
      </c>
      <c r="L93" s="172">
        <v>21</v>
      </c>
      <c r="M93" s="172">
        <f t="shared" si="20"/>
        <v>11804.953599999999</v>
      </c>
      <c r="N93" s="173">
        <v>2.7999999999999998E-4</v>
      </c>
      <c r="O93" s="173">
        <f t="shared" si="21"/>
        <v>8.9599999999999992E-3</v>
      </c>
      <c r="P93" s="173">
        <v>0</v>
      </c>
      <c r="Q93" s="173">
        <f t="shared" si="22"/>
        <v>0</v>
      </c>
      <c r="R93" s="173"/>
      <c r="S93" s="173"/>
      <c r="T93" s="174">
        <v>0.20699999999999999</v>
      </c>
      <c r="U93" s="173">
        <f t="shared" si="23"/>
        <v>6.62</v>
      </c>
      <c r="V93" s="175"/>
      <c r="W93" s="175"/>
      <c r="X93" s="175"/>
      <c r="Y93" s="175"/>
      <c r="Z93" s="175"/>
      <c r="AA93" s="175"/>
      <c r="AB93" s="175"/>
      <c r="AC93" s="175"/>
      <c r="AD93" s="175"/>
      <c r="AE93" s="175" t="s">
        <v>122</v>
      </c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ht="22.5" outlineLevel="1" x14ac:dyDescent="0.3">
      <c r="A94" s="166">
        <v>78</v>
      </c>
      <c r="B94" s="167" t="s">
        <v>278</v>
      </c>
      <c r="C94" s="168" t="s">
        <v>279</v>
      </c>
      <c r="D94" s="169" t="s">
        <v>144</v>
      </c>
      <c r="E94" s="170">
        <v>15</v>
      </c>
      <c r="F94" s="171">
        <v>323.08</v>
      </c>
      <c r="G94" s="172">
        <v>4846.2</v>
      </c>
      <c r="H94" s="171">
        <v>200.93</v>
      </c>
      <c r="I94" s="172">
        <f t="shared" si="18"/>
        <v>3013.95</v>
      </c>
      <c r="J94" s="171">
        <v>122.15</v>
      </c>
      <c r="K94" s="172">
        <f t="shared" si="19"/>
        <v>1832.25</v>
      </c>
      <c r="L94" s="172">
        <v>21</v>
      </c>
      <c r="M94" s="172">
        <f t="shared" si="20"/>
        <v>5863.902</v>
      </c>
      <c r="N94" s="173">
        <v>4.6000000000000001E-4</v>
      </c>
      <c r="O94" s="173">
        <f t="shared" si="21"/>
        <v>6.8999999999999999E-3</v>
      </c>
      <c r="P94" s="173">
        <v>0</v>
      </c>
      <c r="Q94" s="173">
        <f t="shared" si="22"/>
        <v>0</v>
      </c>
      <c r="R94" s="173"/>
      <c r="S94" s="173"/>
      <c r="T94" s="174">
        <v>0.22700000000000001</v>
      </c>
      <c r="U94" s="173">
        <f t="shared" si="23"/>
        <v>3.41</v>
      </c>
      <c r="V94" s="175"/>
      <c r="W94" s="175"/>
      <c r="X94" s="175"/>
      <c r="Y94" s="175"/>
      <c r="Z94" s="175"/>
      <c r="AA94" s="175"/>
      <c r="AB94" s="175"/>
      <c r="AC94" s="175"/>
      <c r="AD94" s="175"/>
      <c r="AE94" s="175" t="s">
        <v>122</v>
      </c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 x14ac:dyDescent="0.3">
      <c r="A95" s="166">
        <v>79</v>
      </c>
      <c r="B95" s="167" t="s">
        <v>280</v>
      </c>
      <c r="C95" s="168" t="s">
        <v>281</v>
      </c>
      <c r="D95" s="169" t="s">
        <v>144</v>
      </c>
      <c r="E95" s="170">
        <v>1</v>
      </c>
      <c r="F95" s="171">
        <v>430.01</v>
      </c>
      <c r="G95" s="172">
        <v>430.01</v>
      </c>
      <c r="H95" s="171">
        <v>285.05</v>
      </c>
      <c r="I95" s="172">
        <f t="shared" si="18"/>
        <v>285.05</v>
      </c>
      <c r="J95" s="171">
        <v>144.96</v>
      </c>
      <c r="K95" s="172">
        <f t="shared" si="19"/>
        <v>144.96</v>
      </c>
      <c r="L95" s="172">
        <v>21</v>
      </c>
      <c r="M95" s="172">
        <f t="shared" si="20"/>
        <v>520.31209999999999</v>
      </c>
      <c r="N95" s="173">
        <v>6.8000000000000005E-4</v>
      </c>
      <c r="O95" s="173">
        <f t="shared" si="21"/>
        <v>6.8000000000000005E-4</v>
      </c>
      <c r="P95" s="173">
        <v>0</v>
      </c>
      <c r="Q95" s="173">
        <f t="shared" si="22"/>
        <v>0</v>
      </c>
      <c r="R95" s="173"/>
      <c r="S95" s="173"/>
      <c r="T95" s="174">
        <v>0.26900000000000002</v>
      </c>
      <c r="U95" s="173">
        <f t="shared" si="23"/>
        <v>0.27</v>
      </c>
      <c r="V95" s="175"/>
      <c r="W95" s="175"/>
      <c r="X95" s="175"/>
      <c r="Y95" s="175"/>
      <c r="Z95" s="175"/>
      <c r="AA95" s="175"/>
      <c r="AB95" s="175"/>
      <c r="AC95" s="175"/>
      <c r="AD95" s="175"/>
      <c r="AE95" s="175" t="s">
        <v>122</v>
      </c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ht="22.5" outlineLevel="1" x14ac:dyDescent="0.3">
      <c r="A96" s="166">
        <v>80</v>
      </c>
      <c r="B96" s="167" t="s">
        <v>282</v>
      </c>
      <c r="C96" s="168" t="s">
        <v>283</v>
      </c>
      <c r="D96" s="169" t="s">
        <v>144</v>
      </c>
      <c r="E96" s="170">
        <v>3</v>
      </c>
      <c r="F96" s="171">
        <v>1005.64</v>
      </c>
      <c r="G96" s="172">
        <v>3016.92</v>
      </c>
      <c r="H96" s="171">
        <v>804.17</v>
      </c>
      <c r="I96" s="172">
        <f t="shared" si="18"/>
        <v>2412.5100000000002</v>
      </c>
      <c r="J96" s="171">
        <v>201.47</v>
      </c>
      <c r="K96" s="172">
        <f t="shared" si="19"/>
        <v>604.41</v>
      </c>
      <c r="L96" s="172">
        <v>21</v>
      </c>
      <c r="M96" s="172">
        <f t="shared" si="20"/>
        <v>3650.4731999999999</v>
      </c>
      <c r="N96" s="173">
        <v>1.65E-3</v>
      </c>
      <c r="O96" s="173">
        <f t="shared" si="21"/>
        <v>4.9500000000000004E-3</v>
      </c>
      <c r="P96" s="173">
        <v>0</v>
      </c>
      <c r="Q96" s="173">
        <f t="shared" si="22"/>
        <v>0</v>
      </c>
      <c r="R96" s="173"/>
      <c r="S96" s="173"/>
      <c r="T96" s="174">
        <v>0.42399999999999999</v>
      </c>
      <c r="U96" s="173">
        <f t="shared" si="23"/>
        <v>1.27</v>
      </c>
      <c r="V96" s="175"/>
      <c r="W96" s="175"/>
      <c r="X96" s="175"/>
      <c r="Y96" s="175"/>
      <c r="Z96" s="175"/>
      <c r="AA96" s="175"/>
      <c r="AB96" s="175"/>
      <c r="AC96" s="175"/>
      <c r="AD96" s="175"/>
      <c r="AE96" s="175" t="s">
        <v>122</v>
      </c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ht="22.5" outlineLevel="1" x14ac:dyDescent="0.3">
      <c r="A97" s="166">
        <v>81</v>
      </c>
      <c r="B97" s="167" t="s">
        <v>284</v>
      </c>
      <c r="C97" s="168" t="s">
        <v>285</v>
      </c>
      <c r="D97" s="169" t="s">
        <v>144</v>
      </c>
      <c r="E97" s="170">
        <v>2</v>
      </c>
      <c r="F97" s="171">
        <v>249.13</v>
      </c>
      <c r="G97" s="172">
        <v>498.26</v>
      </c>
      <c r="H97" s="171">
        <v>149.47999999999999</v>
      </c>
      <c r="I97" s="172">
        <f t="shared" si="18"/>
        <v>298.95999999999998</v>
      </c>
      <c r="J97" s="171">
        <v>99.65</v>
      </c>
      <c r="K97" s="172">
        <f t="shared" si="19"/>
        <v>199.3</v>
      </c>
      <c r="L97" s="172">
        <v>21</v>
      </c>
      <c r="M97" s="172">
        <f t="shared" si="20"/>
        <v>602.89459999999997</v>
      </c>
      <c r="N97" s="173">
        <v>0</v>
      </c>
      <c r="O97" s="173">
        <f t="shared" si="21"/>
        <v>0</v>
      </c>
      <c r="P97" s="173">
        <v>0</v>
      </c>
      <c r="Q97" s="173">
        <f t="shared" si="22"/>
        <v>0</v>
      </c>
      <c r="R97" s="173"/>
      <c r="S97" s="173"/>
      <c r="T97" s="174">
        <v>8.3000000000000004E-2</v>
      </c>
      <c r="U97" s="173">
        <f t="shared" si="23"/>
        <v>0.17</v>
      </c>
      <c r="V97" s="175"/>
      <c r="W97" s="175"/>
      <c r="X97" s="175"/>
      <c r="Y97" s="175"/>
      <c r="Z97" s="175"/>
      <c r="AA97" s="175"/>
      <c r="AB97" s="175"/>
      <c r="AC97" s="175"/>
      <c r="AD97" s="175"/>
      <c r="AE97" s="175" t="s">
        <v>122</v>
      </c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 x14ac:dyDescent="0.3">
      <c r="A98" s="166">
        <v>82</v>
      </c>
      <c r="B98" s="167" t="s">
        <v>286</v>
      </c>
      <c r="C98" s="168" t="s">
        <v>287</v>
      </c>
      <c r="D98" s="169" t="s">
        <v>144</v>
      </c>
      <c r="E98" s="170">
        <v>2</v>
      </c>
      <c r="F98" s="171">
        <v>619.99</v>
      </c>
      <c r="G98" s="172">
        <v>1239.98</v>
      </c>
      <c r="H98" s="171">
        <v>499.62</v>
      </c>
      <c r="I98" s="172">
        <f t="shared" si="18"/>
        <v>999.24</v>
      </c>
      <c r="J98" s="171">
        <v>120.37</v>
      </c>
      <c r="K98" s="172">
        <f t="shared" si="19"/>
        <v>240.74</v>
      </c>
      <c r="L98" s="172">
        <v>21</v>
      </c>
      <c r="M98" s="172">
        <f t="shared" si="20"/>
        <v>1500.3758</v>
      </c>
      <c r="N98" s="173">
        <v>0</v>
      </c>
      <c r="O98" s="173">
        <f t="shared" si="21"/>
        <v>0</v>
      </c>
      <c r="P98" s="173">
        <v>0</v>
      </c>
      <c r="Q98" s="173">
        <f t="shared" si="22"/>
        <v>0</v>
      </c>
      <c r="R98" s="173"/>
      <c r="S98" s="173"/>
      <c r="T98" s="174">
        <v>0.42399999999999999</v>
      </c>
      <c r="U98" s="173">
        <f t="shared" si="23"/>
        <v>0.85</v>
      </c>
      <c r="V98" s="175"/>
      <c r="W98" s="175"/>
      <c r="X98" s="175"/>
      <c r="Y98" s="175"/>
      <c r="Z98" s="175"/>
      <c r="AA98" s="175"/>
      <c r="AB98" s="175"/>
      <c r="AC98" s="175"/>
      <c r="AD98" s="175"/>
      <c r="AE98" s="175" t="s">
        <v>122</v>
      </c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ht="22.5" outlineLevel="1" x14ac:dyDescent="0.3">
      <c r="A99" s="166">
        <v>83</v>
      </c>
      <c r="B99" s="167" t="s">
        <v>288</v>
      </c>
      <c r="C99" s="168" t="s">
        <v>289</v>
      </c>
      <c r="D99" s="169" t="s">
        <v>144</v>
      </c>
      <c r="E99" s="170">
        <v>1</v>
      </c>
      <c r="F99" s="171">
        <v>724.65</v>
      </c>
      <c r="G99" s="172">
        <v>724.65</v>
      </c>
      <c r="H99" s="171">
        <v>600.87</v>
      </c>
      <c r="I99" s="172">
        <f t="shared" si="18"/>
        <v>600.87</v>
      </c>
      <c r="J99" s="171">
        <v>123.78</v>
      </c>
      <c r="K99" s="172">
        <f t="shared" si="19"/>
        <v>123.78</v>
      </c>
      <c r="L99" s="172">
        <v>21</v>
      </c>
      <c r="M99" s="172">
        <f t="shared" si="20"/>
        <v>876.8264999999999</v>
      </c>
      <c r="N99" s="173">
        <v>1.3500000000000001E-3</v>
      </c>
      <c r="O99" s="173">
        <f t="shared" si="21"/>
        <v>1.3500000000000001E-3</v>
      </c>
      <c r="P99" s="173">
        <v>0</v>
      </c>
      <c r="Q99" s="173">
        <f t="shared" si="22"/>
        <v>0</v>
      </c>
      <c r="R99" s="173"/>
      <c r="S99" s="173"/>
      <c r="T99" s="174">
        <v>0.42399999999999999</v>
      </c>
      <c r="U99" s="173">
        <f t="shared" si="23"/>
        <v>0.42</v>
      </c>
      <c r="V99" s="175"/>
      <c r="W99" s="175"/>
      <c r="X99" s="175"/>
      <c r="Y99" s="175"/>
      <c r="Z99" s="175"/>
      <c r="AA99" s="175"/>
      <c r="AB99" s="175"/>
      <c r="AC99" s="175"/>
      <c r="AD99" s="175"/>
      <c r="AE99" s="175" t="s">
        <v>122</v>
      </c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3">
      <c r="A100" s="166">
        <v>84</v>
      </c>
      <c r="B100" s="167" t="s">
        <v>290</v>
      </c>
      <c r="C100" s="168" t="s">
        <v>291</v>
      </c>
      <c r="D100" s="169" t="s">
        <v>144</v>
      </c>
      <c r="E100" s="170">
        <v>1</v>
      </c>
      <c r="F100" s="171">
        <v>1911.17</v>
      </c>
      <c r="G100" s="172">
        <v>1911.17</v>
      </c>
      <c r="H100" s="171">
        <v>1551.37</v>
      </c>
      <c r="I100" s="172">
        <f t="shared" si="18"/>
        <v>1551.37</v>
      </c>
      <c r="J100" s="171">
        <v>359.8</v>
      </c>
      <c r="K100" s="172">
        <f t="shared" si="19"/>
        <v>359.8</v>
      </c>
      <c r="L100" s="172">
        <v>21</v>
      </c>
      <c r="M100" s="172">
        <f t="shared" si="20"/>
        <v>2312.5156999999999</v>
      </c>
      <c r="N100" s="173">
        <v>1.6000000000000001E-4</v>
      </c>
      <c r="O100" s="173">
        <f t="shared" si="21"/>
        <v>1.6000000000000001E-4</v>
      </c>
      <c r="P100" s="173">
        <v>0</v>
      </c>
      <c r="Q100" s="173">
        <f t="shared" si="22"/>
        <v>0</v>
      </c>
      <c r="R100" s="173"/>
      <c r="S100" s="173"/>
      <c r="T100" s="174">
        <v>0.16500000000000001</v>
      </c>
      <c r="U100" s="173">
        <f t="shared" si="23"/>
        <v>0.17</v>
      </c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 t="s">
        <v>122</v>
      </c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ht="22.5" outlineLevel="1" x14ac:dyDescent="0.3">
      <c r="A101" s="166">
        <v>85</v>
      </c>
      <c r="B101" s="167" t="s">
        <v>292</v>
      </c>
      <c r="C101" s="168" t="s">
        <v>293</v>
      </c>
      <c r="D101" s="169" t="s">
        <v>144</v>
      </c>
      <c r="E101" s="170">
        <v>8</v>
      </c>
      <c r="F101" s="171">
        <v>2593.73</v>
      </c>
      <c r="G101" s="172">
        <v>20749.84</v>
      </c>
      <c r="H101" s="171">
        <v>2441.2800000000002</v>
      </c>
      <c r="I101" s="172">
        <f t="shared" si="18"/>
        <v>19530.240000000002</v>
      </c>
      <c r="J101" s="171">
        <v>152.44999999999999</v>
      </c>
      <c r="K101" s="172">
        <f t="shared" si="19"/>
        <v>1219.5999999999999</v>
      </c>
      <c r="L101" s="172">
        <v>21</v>
      </c>
      <c r="M101" s="172">
        <f t="shared" si="20"/>
        <v>25107.306399999998</v>
      </c>
      <c r="N101" s="173">
        <v>3.6999999999999999E-4</v>
      </c>
      <c r="O101" s="173">
        <f t="shared" si="21"/>
        <v>2.96E-3</v>
      </c>
      <c r="P101" s="173">
        <v>0</v>
      </c>
      <c r="Q101" s="173">
        <f t="shared" si="22"/>
        <v>0</v>
      </c>
      <c r="R101" s="173"/>
      <c r="S101" s="173"/>
      <c r="T101" s="174">
        <v>0.20699999999999999</v>
      </c>
      <c r="U101" s="173">
        <f t="shared" si="23"/>
        <v>1.66</v>
      </c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 t="s">
        <v>122</v>
      </c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3">
      <c r="A102" s="166">
        <v>86</v>
      </c>
      <c r="B102" s="167" t="s">
        <v>294</v>
      </c>
      <c r="C102" s="168" t="s">
        <v>295</v>
      </c>
      <c r="D102" s="169" t="s">
        <v>265</v>
      </c>
      <c r="E102" s="170">
        <v>3</v>
      </c>
      <c r="F102" s="171">
        <v>170.64</v>
      </c>
      <c r="G102" s="172">
        <v>511.92</v>
      </c>
      <c r="H102" s="171">
        <v>0</v>
      </c>
      <c r="I102" s="172">
        <f t="shared" si="18"/>
        <v>0</v>
      </c>
      <c r="J102" s="171">
        <v>170.64</v>
      </c>
      <c r="K102" s="172">
        <f t="shared" si="19"/>
        <v>511.92</v>
      </c>
      <c r="L102" s="172">
        <v>21</v>
      </c>
      <c r="M102" s="172">
        <f t="shared" si="20"/>
        <v>619.42319999999995</v>
      </c>
      <c r="N102" s="173">
        <v>0</v>
      </c>
      <c r="O102" s="173">
        <f t="shared" si="21"/>
        <v>0</v>
      </c>
      <c r="P102" s="173">
        <v>0</v>
      </c>
      <c r="Q102" s="173">
        <f t="shared" si="22"/>
        <v>0</v>
      </c>
      <c r="R102" s="173"/>
      <c r="S102" s="173"/>
      <c r="T102" s="174">
        <v>0.105</v>
      </c>
      <c r="U102" s="173">
        <f t="shared" si="23"/>
        <v>0.32</v>
      </c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 t="s">
        <v>122</v>
      </c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ht="22.5" outlineLevel="1" x14ac:dyDescent="0.3">
      <c r="A103" s="166">
        <v>87</v>
      </c>
      <c r="B103" s="167" t="s">
        <v>296</v>
      </c>
      <c r="C103" s="168" t="s">
        <v>297</v>
      </c>
      <c r="D103" s="169" t="s">
        <v>144</v>
      </c>
      <c r="E103" s="170">
        <v>1</v>
      </c>
      <c r="F103" s="171">
        <v>477.79</v>
      </c>
      <c r="G103" s="172">
        <v>477.79</v>
      </c>
      <c r="H103" s="171">
        <v>390.41</v>
      </c>
      <c r="I103" s="172">
        <f t="shared" si="18"/>
        <v>390.41</v>
      </c>
      <c r="J103" s="171">
        <v>87.38</v>
      </c>
      <c r="K103" s="172">
        <f t="shared" si="19"/>
        <v>87.38</v>
      </c>
      <c r="L103" s="172">
        <v>21</v>
      </c>
      <c r="M103" s="172">
        <f t="shared" si="20"/>
        <v>578.1259</v>
      </c>
      <c r="N103" s="173">
        <v>2.4000000000000001E-4</v>
      </c>
      <c r="O103" s="173">
        <f t="shared" si="21"/>
        <v>2.4000000000000001E-4</v>
      </c>
      <c r="P103" s="173">
        <v>0</v>
      </c>
      <c r="Q103" s="173">
        <f t="shared" si="22"/>
        <v>0</v>
      </c>
      <c r="R103" s="173"/>
      <c r="S103" s="173"/>
      <c r="T103" s="174">
        <v>8.3000000000000004E-2</v>
      </c>
      <c r="U103" s="173">
        <f t="shared" si="23"/>
        <v>0.08</v>
      </c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 t="s">
        <v>122</v>
      </c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 x14ac:dyDescent="0.3">
      <c r="A104" s="166">
        <v>88</v>
      </c>
      <c r="B104" s="167" t="s">
        <v>298</v>
      </c>
      <c r="C104" s="168" t="s">
        <v>299</v>
      </c>
      <c r="D104" s="169" t="s">
        <v>144</v>
      </c>
      <c r="E104" s="170">
        <v>1</v>
      </c>
      <c r="F104" s="171">
        <v>660.95</v>
      </c>
      <c r="G104" s="172">
        <v>660.95</v>
      </c>
      <c r="H104" s="171">
        <v>551.95000000000005</v>
      </c>
      <c r="I104" s="172">
        <f t="shared" si="18"/>
        <v>551.95000000000005</v>
      </c>
      <c r="J104" s="171">
        <v>109</v>
      </c>
      <c r="K104" s="172">
        <f t="shared" si="19"/>
        <v>109</v>
      </c>
      <c r="L104" s="172">
        <v>21</v>
      </c>
      <c r="M104" s="172">
        <f t="shared" si="20"/>
        <v>799.74950000000001</v>
      </c>
      <c r="N104" s="173">
        <v>3.1E-4</v>
      </c>
      <c r="O104" s="173">
        <f t="shared" si="21"/>
        <v>3.1E-4</v>
      </c>
      <c r="P104" s="173">
        <v>0</v>
      </c>
      <c r="Q104" s="173">
        <f t="shared" si="22"/>
        <v>0</v>
      </c>
      <c r="R104" s="173"/>
      <c r="S104" s="173"/>
      <c r="T104" s="174">
        <v>0.114</v>
      </c>
      <c r="U104" s="173">
        <f t="shared" si="23"/>
        <v>0.11</v>
      </c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 t="s">
        <v>122</v>
      </c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 x14ac:dyDescent="0.3">
      <c r="A105" s="166">
        <v>89</v>
      </c>
      <c r="B105" s="167" t="s">
        <v>300</v>
      </c>
      <c r="C105" s="168" t="s">
        <v>301</v>
      </c>
      <c r="D105" s="169" t="s">
        <v>144</v>
      </c>
      <c r="E105" s="170">
        <v>13</v>
      </c>
      <c r="F105" s="171">
        <v>195.67</v>
      </c>
      <c r="G105" s="172">
        <v>2543.71</v>
      </c>
      <c r="H105" s="171">
        <v>81.22</v>
      </c>
      <c r="I105" s="172">
        <f t="shared" si="18"/>
        <v>1055.8599999999999</v>
      </c>
      <c r="J105" s="171">
        <v>114.45</v>
      </c>
      <c r="K105" s="172">
        <f t="shared" si="19"/>
        <v>1487.85</v>
      </c>
      <c r="L105" s="172">
        <v>21</v>
      </c>
      <c r="M105" s="172">
        <f t="shared" si="20"/>
        <v>3077.8890999999999</v>
      </c>
      <c r="N105" s="173">
        <v>6.3000000000000003E-4</v>
      </c>
      <c r="O105" s="173">
        <f t="shared" si="21"/>
        <v>8.1899999999999994E-3</v>
      </c>
      <c r="P105" s="173">
        <v>0</v>
      </c>
      <c r="Q105" s="173">
        <f t="shared" si="22"/>
        <v>0</v>
      </c>
      <c r="R105" s="173"/>
      <c r="S105" s="173"/>
      <c r="T105" s="174">
        <v>0.27200000000000002</v>
      </c>
      <c r="U105" s="173">
        <f t="shared" si="23"/>
        <v>3.54</v>
      </c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 t="s">
        <v>122</v>
      </c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 x14ac:dyDescent="0.3">
      <c r="A106" s="166">
        <v>90</v>
      </c>
      <c r="B106" s="167" t="s">
        <v>302</v>
      </c>
      <c r="C106" s="168" t="s">
        <v>303</v>
      </c>
      <c r="D106" s="169" t="s">
        <v>144</v>
      </c>
      <c r="E106" s="170">
        <v>1</v>
      </c>
      <c r="F106" s="171">
        <v>283.26</v>
      </c>
      <c r="G106" s="172">
        <v>283.26</v>
      </c>
      <c r="H106" s="171">
        <v>152.32</v>
      </c>
      <c r="I106" s="172">
        <f t="shared" si="18"/>
        <v>152.32</v>
      </c>
      <c r="J106" s="171">
        <v>130.94</v>
      </c>
      <c r="K106" s="172">
        <f t="shared" si="19"/>
        <v>130.94</v>
      </c>
      <c r="L106" s="172">
        <v>21</v>
      </c>
      <c r="M106" s="172">
        <f t="shared" si="20"/>
        <v>342.74459999999999</v>
      </c>
      <c r="N106" s="173">
        <v>7.3999999999999999E-4</v>
      </c>
      <c r="O106" s="173">
        <f t="shared" si="21"/>
        <v>7.3999999999999999E-4</v>
      </c>
      <c r="P106" s="173">
        <v>0</v>
      </c>
      <c r="Q106" s="173">
        <f t="shared" si="22"/>
        <v>0</v>
      </c>
      <c r="R106" s="173"/>
      <c r="S106" s="173"/>
      <c r="T106" s="174">
        <v>0.30199999999999999</v>
      </c>
      <c r="U106" s="173">
        <f t="shared" si="23"/>
        <v>0.3</v>
      </c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 t="s">
        <v>122</v>
      </c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3">
      <c r="A107" s="166">
        <v>91</v>
      </c>
      <c r="B107" s="167" t="s">
        <v>304</v>
      </c>
      <c r="C107" s="168" t="s">
        <v>305</v>
      </c>
      <c r="D107" s="169" t="s">
        <v>306</v>
      </c>
      <c r="E107" s="170">
        <v>10</v>
      </c>
      <c r="F107" s="171">
        <v>390.2</v>
      </c>
      <c r="G107" s="172">
        <v>3902</v>
      </c>
      <c r="H107" s="171">
        <v>162.44</v>
      </c>
      <c r="I107" s="172">
        <f t="shared" si="18"/>
        <v>1624.4</v>
      </c>
      <c r="J107" s="171">
        <v>227.76</v>
      </c>
      <c r="K107" s="172">
        <f t="shared" si="19"/>
        <v>2277.6</v>
      </c>
      <c r="L107" s="172">
        <v>21</v>
      </c>
      <c r="M107" s="172">
        <f t="shared" si="20"/>
        <v>4721.42</v>
      </c>
      <c r="N107" s="173">
        <v>1.48E-3</v>
      </c>
      <c r="O107" s="173">
        <f t="shared" si="21"/>
        <v>1.4800000000000001E-2</v>
      </c>
      <c r="P107" s="173">
        <v>0</v>
      </c>
      <c r="Q107" s="173">
        <f t="shared" si="22"/>
        <v>0</v>
      </c>
      <c r="R107" s="173"/>
      <c r="S107" s="173"/>
      <c r="T107" s="174">
        <v>0.54</v>
      </c>
      <c r="U107" s="173">
        <f t="shared" si="23"/>
        <v>5.4</v>
      </c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 t="s">
        <v>122</v>
      </c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 x14ac:dyDescent="0.3">
      <c r="A108" s="166">
        <v>92</v>
      </c>
      <c r="B108" s="167" t="s">
        <v>307</v>
      </c>
      <c r="C108" s="168" t="s">
        <v>308</v>
      </c>
      <c r="D108" s="169" t="s">
        <v>144</v>
      </c>
      <c r="E108" s="170">
        <v>14</v>
      </c>
      <c r="F108" s="171">
        <v>232.07</v>
      </c>
      <c r="G108" s="172">
        <v>3248.98</v>
      </c>
      <c r="H108" s="171">
        <v>0</v>
      </c>
      <c r="I108" s="172">
        <f t="shared" si="18"/>
        <v>0</v>
      </c>
      <c r="J108" s="171">
        <v>232.07</v>
      </c>
      <c r="K108" s="172">
        <f t="shared" si="19"/>
        <v>3248.98</v>
      </c>
      <c r="L108" s="172">
        <v>21</v>
      </c>
      <c r="M108" s="172">
        <f t="shared" si="20"/>
        <v>3931.2658000000001</v>
      </c>
      <c r="N108" s="173">
        <v>0</v>
      </c>
      <c r="O108" s="173">
        <f t="shared" si="21"/>
        <v>0</v>
      </c>
      <c r="P108" s="173">
        <v>0</v>
      </c>
      <c r="Q108" s="173">
        <f t="shared" si="22"/>
        <v>0</v>
      </c>
      <c r="R108" s="173"/>
      <c r="S108" s="173"/>
      <c r="T108" s="174">
        <v>0.42499999999999999</v>
      </c>
      <c r="U108" s="173">
        <f t="shared" si="23"/>
        <v>5.95</v>
      </c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 t="s">
        <v>122</v>
      </c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3">
      <c r="A109" s="166">
        <v>93</v>
      </c>
      <c r="B109" s="167" t="s">
        <v>309</v>
      </c>
      <c r="C109" s="168" t="s">
        <v>310</v>
      </c>
      <c r="D109" s="169" t="s">
        <v>144</v>
      </c>
      <c r="E109" s="170">
        <v>1</v>
      </c>
      <c r="F109" s="171">
        <v>304.88</v>
      </c>
      <c r="G109" s="172">
        <v>304.88</v>
      </c>
      <c r="H109" s="171">
        <v>0</v>
      </c>
      <c r="I109" s="172">
        <f t="shared" si="18"/>
        <v>0</v>
      </c>
      <c r="J109" s="171">
        <v>304.88</v>
      </c>
      <c r="K109" s="172">
        <f t="shared" si="19"/>
        <v>304.88</v>
      </c>
      <c r="L109" s="172">
        <v>21</v>
      </c>
      <c r="M109" s="172">
        <f t="shared" si="20"/>
        <v>368.90479999999997</v>
      </c>
      <c r="N109" s="173">
        <v>0</v>
      </c>
      <c r="O109" s="173">
        <f t="shared" si="21"/>
        <v>0</v>
      </c>
      <c r="P109" s="173">
        <v>0</v>
      </c>
      <c r="Q109" s="173">
        <f t="shared" si="22"/>
        <v>0</v>
      </c>
      <c r="R109" s="173"/>
      <c r="S109" s="173"/>
      <c r="T109" s="174">
        <v>0.42499999999999999</v>
      </c>
      <c r="U109" s="173">
        <f t="shared" si="23"/>
        <v>0.43</v>
      </c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 t="s">
        <v>122</v>
      </c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ht="22.5" outlineLevel="1" x14ac:dyDescent="0.3">
      <c r="A110" s="166">
        <v>94</v>
      </c>
      <c r="B110" s="167" t="s">
        <v>311</v>
      </c>
      <c r="C110" s="168" t="s">
        <v>312</v>
      </c>
      <c r="D110" s="169" t="s">
        <v>121</v>
      </c>
      <c r="E110" s="170">
        <v>219</v>
      </c>
      <c r="F110" s="171">
        <v>463</v>
      </c>
      <c r="G110" s="172">
        <v>101397</v>
      </c>
      <c r="H110" s="171">
        <v>107.23</v>
      </c>
      <c r="I110" s="172">
        <f t="shared" si="18"/>
        <v>23483.37</v>
      </c>
      <c r="J110" s="171">
        <v>355.77</v>
      </c>
      <c r="K110" s="172">
        <f t="shared" si="19"/>
        <v>77913.63</v>
      </c>
      <c r="L110" s="172">
        <v>21</v>
      </c>
      <c r="M110" s="172">
        <f t="shared" si="20"/>
        <v>122690.37</v>
      </c>
      <c r="N110" s="173">
        <v>5.8E-4</v>
      </c>
      <c r="O110" s="173">
        <f t="shared" si="21"/>
        <v>0.12701999999999999</v>
      </c>
      <c r="P110" s="173">
        <v>0</v>
      </c>
      <c r="Q110" s="173">
        <f t="shared" si="22"/>
        <v>0</v>
      </c>
      <c r="R110" s="173"/>
      <c r="S110" s="173"/>
      <c r="T110" s="174">
        <v>0.6159</v>
      </c>
      <c r="U110" s="173">
        <f t="shared" si="23"/>
        <v>134.88</v>
      </c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 t="s">
        <v>122</v>
      </c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ht="22.5" outlineLevel="1" x14ac:dyDescent="0.3">
      <c r="A111" s="166">
        <v>95</v>
      </c>
      <c r="B111" s="167" t="s">
        <v>313</v>
      </c>
      <c r="C111" s="168" t="s">
        <v>314</v>
      </c>
      <c r="D111" s="169" t="s">
        <v>121</v>
      </c>
      <c r="E111" s="170">
        <v>149</v>
      </c>
      <c r="F111" s="171">
        <v>551.74</v>
      </c>
      <c r="G111" s="172">
        <v>82209.259999999995</v>
      </c>
      <c r="H111" s="171">
        <v>149.75</v>
      </c>
      <c r="I111" s="172">
        <f t="shared" si="18"/>
        <v>22312.75</v>
      </c>
      <c r="J111" s="171">
        <v>401.99</v>
      </c>
      <c r="K111" s="172">
        <f t="shared" si="19"/>
        <v>59896.51</v>
      </c>
      <c r="L111" s="172">
        <v>21</v>
      </c>
      <c r="M111" s="172">
        <f t="shared" si="20"/>
        <v>99473.204599999997</v>
      </c>
      <c r="N111" s="173">
        <v>7.3999999999999999E-4</v>
      </c>
      <c r="O111" s="173">
        <f t="shared" si="21"/>
        <v>0.11026</v>
      </c>
      <c r="P111" s="173">
        <v>0</v>
      </c>
      <c r="Q111" s="173">
        <f t="shared" si="22"/>
        <v>0</v>
      </c>
      <c r="R111" s="173"/>
      <c r="S111" s="173"/>
      <c r="T111" s="174">
        <v>0.68279999999999996</v>
      </c>
      <c r="U111" s="173">
        <f t="shared" si="23"/>
        <v>101.74</v>
      </c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 t="s">
        <v>122</v>
      </c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ht="22.5" outlineLevel="1" x14ac:dyDescent="0.3">
      <c r="A112" s="166">
        <v>96</v>
      </c>
      <c r="B112" s="167" t="s">
        <v>315</v>
      </c>
      <c r="C112" s="168" t="s">
        <v>316</v>
      </c>
      <c r="D112" s="169" t="s">
        <v>121</v>
      </c>
      <c r="E112" s="170">
        <v>49</v>
      </c>
      <c r="F112" s="171">
        <v>725.79</v>
      </c>
      <c r="G112" s="172">
        <v>35563.71</v>
      </c>
      <c r="H112" s="171">
        <v>295.41000000000003</v>
      </c>
      <c r="I112" s="172">
        <f t="shared" si="18"/>
        <v>14475.09</v>
      </c>
      <c r="J112" s="171">
        <v>430.38</v>
      </c>
      <c r="K112" s="172">
        <f t="shared" si="19"/>
        <v>21088.62</v>
      </c>
      <c r="L112" s="172">
        <v>21</v>
      </c>
      <c r="M112" s="172">
        <f t="shared" si="20"/>
        <v>43032.089099999997</v>
      </c>
      <c r="N112" s="173">
        <v>1.1100000000000001E-3</v>
      </c>
      <c r="O112" s="173">
        <f t="shared" si="21"/>
        <v>5.4390000000000001E-2</v>
      </c>
      <c r="P112" s="173">
        <v>0</v>
      </c>
      <c r="Q112" s="173">
        <f t="shared" si="22"/>
        <v>0</v>
      </c>
      <c r="R112" s="173"/>
      <c r="S112" s="173"/>
      <c r="T112" s="174">
        <v>0.75470000000000004</v>
      </c>
      <c r="U112" s="173">
        <f t="shared" si="23"/>
        <v>36.979999999999997</v>
      </c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 t="s">
        <v>122</v>
      </c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ht="22.5" outlineLevel="1" x14ac:dyDescent="0.3">
      <c r="A113" s="166">
        <v>97</v>
      </c>
      <c r="B113" s="167" t="s">
        <v>317</v>
      </c>
      <c r="C113" s="168" t="s">
        <v>318</v>
      </c>
      <c r="D113" s="169" t="s">
        <v>121</v>
      </c>
      <c r="E113" s="170">
        <v>44</v>
      </c>
      <c r="F113" s="171">
        <v>987.44</v>
      </c>
      <c r="G113" s="172">
        <v>43447.360000000001</v>
      </c>
      <c r="H113" s="171">
        <v>447.78</v>
      </c>
      <c r="I113" s="172">
        <f t="shared" si="18"/>
        <v>19702.32</v>
      </c>
      <c r="J113" s="171">
        <v>539.66</v>
      </c>
      <c r="K113" s="172">
        <f t="shared" si="19"/>
        <v>23745.040000000001</v>
      </c>
      <c r="L113" s="172">
        <v>21</v>
      </c>
      <c r="M113" s="172">
        <f t="shared" si="20"/>
        <v>52571.3056</v>
      </c>
      <c r="N113" s="173">
        <v>6.0000000000000001E-3</v>
      </c>
      <c r="O113" s="173">
        <f t="shared" si="21"/>
        <v>0.26400000000000001</v>
      </c>
      <c r="P113" s="173">
        <v>0</v>
      </c>
      <c r="Q113" s="173">
        <f t="shared" si="22"/>
        <v>0</v>
      </c>
      <c r="R113" s="173"/>
      <c r="S113" s="173"/>
      <c r="T113" s="174">
        <v>0.92569999999999997</v>
      </c>
      <c r="U113" s="173">
        <f t="shared" si="23"/>
        <v>40.729999999999997</v>
      </c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 t="s">
        <v>122</v>
      </c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ht="22.5" outlineLevel="1" x14ac:dyDescent="0.3">
      <c r="A114" s="166">
        <v>98</v>
      </c>
      <c r="B114" s="167" t="s">
        <v>319</v>
      </c>
      <c r="C114" s="168" t="s">
        <v>320</v>
      </c>
      <c r="D114" s="169" t="s">
        <v>121</v>
      </c>
      <c r="E114" s="170">
        <v>101</v>
      </c>
      <c r="F114" s="171">
        <v>1239.94</v>
      </c>
      <c r="G114" s="172">
        <v>125233.94</v>
      </c>
      <c r="H114" s="171">
        <v>684.29</v>
      </c>
      <c r="I114" s="172">
        <f t="shared" si="18"/>
        <v>69113.289999999994</v>
      </c>
      <c r="J114" s="171">
        <v>555.65</v>
      </c>
      <c r="K114" s="172">
        <f t="shared" si="19"/>
        <v>56120.65</v>
      </c>
      <c r="L114" s="172">
        <v>21</v>
      </c>
      <c r="M114" s="172">
        <f t="shared" si="20"/>
        <v>151533.0674</v>
      </c>
      <c r="N114" s="173">
        <v>6.77E-3</v>
      </c>
      <c r="O114" s="173">
        <f t="shared" si="21"/>
        <v>0.68376999999999999</v>
      </c>
      <c r="P114" s="173">
        <v>0</v>
      </c>
      <c r="Q114" s="173">
        <f t="shared" si="22"/>
        <v>0</v>
      </c>
      <c r="R114" s="173"/>
      <c r="S114" s="173"/>
      <c r="T114" s="174">
        <v>1.0047999999999999</v>
      </c>
      <c r="U114" s="173">
        <f t="shared" si="23"/>
        <v>101.48</v>
      </c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 t="s">
        <v>122</v>
      </c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3">
      <c r="A115" s="166">
        <v>99</v>
      </c>
      <c r="B115" s="167" t="s">
        <v>321</v>
      </c>
      <c r="C115" s="168" t="s">
        <v>322</v>
      </c>
      <c r="D115" s="169" t="s">
        <v>121</v>
      </c>
      <c r="E115" s="170">
        <v>3</v>
      </c>
      <c r="F115" s="171">
        <v>584.73</v>
      </c>
      <c r="G115" s="172">
        <v>1754.19</v>
      </c>
      <c r="H115" s="171">
        <v>203.54</v>
      </c>
      <c r="I115" s="172">
        <f t="shared" si="18"/>
        <v>610.62</v>
      </c>
      <c r="J115" s="171">
        <v>381.19</v>
      </c>
      <c r="K115" s="172">
        <f t="shared" si="19"/>
        <v>1143.57</v>
      </c>
      <c r="L115" s="172">
        <v>21</v>
      </c>
      <c r="M115" s="172">
        <f t="shared" si="20"/>
        <v>2122.5699</v>
      </c>
      <c r="N115" s="173">
        <v>1.33E-3</v>
      </c>
      <c r="O115" s="173">
        <f t="shared" si="21"/>
        <v>3.9899999999999996E-3</v>
      </c>
      <c r="P115" s="173">
        <v>0</v>
      </c>
      <c r="Q115" s="173">
        <f t="shared" si="22"/>
        <v>0</v>
      </c>
      <c r="R115" s="173"/>
      <c r="S115" s="173"/>
      <c r="T115" s="174">
        <v>0.28499999999999998</v>
      </c>
      <c r="U115" s="173">
        <f t="shared" si="23"/>
        <v>0.86</v>
      </c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 t="s">
        <v>122</v>
      </c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3">
      <c r="A116" s="166">
        <v>100</v>
      </c>
      <c r="B116" s="167" t="s">
        <v>323</v>
      </c>
      <c r="C116" s="168" t="s">
        <v>324</v>
      </c>
      <c r="D116" s="169" t="s">
        <v>121</v>
      </c>
      <c r="E116" s="170">
        <v>6</v>
      </c>
      <c r="F116" s="171">
        <v>616.58000000000004</v>
      </c>
      <c r="G116" s="172">
        <v>3699.48</v>
      </c>
      <c r="H116" s="171">
        <v>289.87</v>
      </c>
      <c r="I116" s="172">
        <f t="shared" si="18"/>
        <v>1739.22</v>
      </c>
      <c r="J116" s="171">
        <v>326.70999999999998</v>
      </c>
      <c r="K116" s="172">
        <f t="shared" si="19"/>
        <v>1960.26</v>
      </c>
      <c r="L116" s="172">
        <v>21</v>
      </c>
      <c r="M116" s="172">
        <f t="shared" si="20"/>
        <v>4476.3707999999997</v>
      </c>
      <c r="N116" s="173">
        <v>1.6199999999999999E-3</v>
      </c>
      <c r="O116" s="173">
        <f t="shared" si="21"/>
        <v>9.7199999999999995E-3</v>
      </c>
      <c r="P116" s="173">
        <v>0</v>
      </c>
      <c r="Q116" s="173">
        <f t="shared" si="22"/>
        <v>0</v>
      </c>
      <c r="R116" s="173"/>
      <c r="S116" s="173"/>
      <c r="T116" s="174">
        <v>0.31900000000000001</v>
      </c>
      <c r="U116" s="173">
        <f t="shared" si="23"/>
        <v>1.91</v>
      </c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 t="s">
        <v>122</v>
      </c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3">
      <c r="A117" s="166">
        <v>101</v>
      </c>
      <c r="B117" s="167" t="s">
        <v>325</v>
      </c>
      <c r="C117" s="168" t="s">
        <v>326</v>
      </c>
      <c r="D117" s="169" t="s">
        <v>121</v>
      </c>
      <c r="E117" s="170">
        <v>14</v>
      </c>
      <c r="F117" s="171">
        <v>705.31</v>
      </c>
      <c r="G117" s="172">
        <v>9874.34</v>
      </c>
      <c r="H117" s="171">
        <v>338.37</v>
      </c>
      <c r="I117" s="172">
        <f t="shared" si="18"/>
        <v>4737.18</v>
      </c>
      <c r="J117" s="171">
        <v>366.94</v>
      </c>
      <c r="K117" s="172">
        <f t="shared" si="19"/>
        <v>5137.16</v>
      </c>
      <c r="L117" s="172">
        <v>21</v>
      </c>
      <c r="M117" s="172">
        <f t="shared" si="20"/>
        <v>11947.9514</v>
      </c>
      <c r="N117" s="173">
        <v>1.9300000000000001E-3</v>
      </c>
      <c r="O117" s="173">
        <f t="shared" si="21"/>
        <v>2.7019999999999999E-2</v>
      </c>
      <c r="P117" s="173">
        <v>0</v>
      </c>
      <c r="Q117" s="173">
        <f t="shared" si="22"/>
        <v>0</v>
      </c>
      <c r="R117" s="173"/>
      <c r="S117" s="173"/>
      <c r="T117" s="174">
        <v>0.33200000000000002</v>
      </c>
      <c r="U117" s="173">
        <f t="shared" si="23"/>
        <v>4.6500000000000004</v>
      </c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 t="s">
        <v>122</v>
      </c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3">
      <c r="A118" s="166">
        <v>102</v>
      </c>
      <c r="B118" s="167" t="s">
        <v>327</v>
      </c>
      <c r="C118" s="168" t="s">
        <v>328</v>
      </c>
      <c r="D118" s="169" t="s">
        <v>121</v>
      </c>
      <c r="E118" s="170">
        <v>23</v>
      </c>
      <c r="F118" s="171">
        <v>847.51</v>
      </c>
      <c r="G118" s="172">
        <v>19492.73</v>
      </c>
      <c r="H118" s="171">
        <v>424.5</v>
      </c>
      <c r="I118" s="172">
        <f t="shared" si="18"/>
        <v>9763.5</v>
      </c>
      <c r="J118" s="171">
        <v>423.01</v>
      </c>
      <c r="K118" s="172">
        <f t="shared" si="19"/>
        <v>9729.23</v>
      </c>
      <c r="L118" s="172">
        <v>21</v>
      </c>
      <c r="M118" s="172">
        <f t="shared" si="20"/>
        <v>23586.203299999997</v>
      </c>
      <c r="N118" s="173">
        <v>2.47E-3</v>
      </c>
      <c r="O118" s="173">
        <f t="shared" si="21"/>
        <v>5.6809999999999999E-2</v>
      </c>
      <c r="P118" s="173">
        <v>0</v>
      </c>
      <c r="Q118" s="173">
        <f t="shared" si="22"/>
        <v>0</v>
      </c>
      <c r="R118" s="173"/>
      <c r="S118" s="173"/>
      <c r="T118" s="174">
        <v>0.34799999999999998</v>
      </c>
      <c r="U118" s="173">
        <f t="shared" si="23"/>
        <v>8</v>
      </c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 t="s">
        <v>122</v>
      </c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ht="22.5" outlineLevel="1" x14ac:dyDescent="0.3">
      <c r="A119" s="166">
        <v>103</v>
      </c>
      <c r="B119" s="167" t="s">
        <v>329</v>
      </c>
      <c r="C119" s="168" t="s">
        <v>330</v>
      </c>
      <c r="D119" s="169" t="s">
        <v>121</v>
      </c>
      <c r="E119" s="170">
        <v>219</v>
      </c>
      <c r="F119" s="171">
        <v>73.94</v>
      </c>
      <c r="G119" s="172">
        <v>16192.86</v>
      </c>
      <c r="H119" s="171">
        <v>0</v>
      </c>
      <c r="I119" s="172">
        <f t="shared" si="18"/>
        <v>0</v>
      </c>
      <c r="J119" s="171">
        <v>73.94</v>
      </c>
      <c r="K119" s="172">
        <f t="shared" si="19"/>
        <v>16192.86</v>
      </c>
      <c r="L119" s="172">
        <v>21</v>
      </c>
      <c r="M119" s="172">
        <f t="shared" si="20"/>
        <v>19593.3606</v>
      </c>
      <c r="N119" s="173">
        <v>6.9999999999999994E-5</v>
      </c>
      <c r="O119" s="173">
        <f t="shared" si="21"/>
        <v>1.533E-2</v>
      </c>
      <c r="P119" s="173">
        <v>0</v>
      </c>
      <c r="Q119" s="173">
        <f t="shared" si="22"/>
        <v>0</v>
      </c>
      <c r="R119" s="173"/>
      <c r="S119" s="173"/>
      <c r="T119" s="174">
        <v>0.129</v>
      </c>
      <c r="U119" s="173">
        <f t="shared" si="23"/>
        <v>28.25</v>
      </c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 t="s">
        <v>122</v>
      </c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ht="22.5" outlineLevel="1" x14ac:dyDescent="0.3">
      <c r="A120" s="166">
        <v>104</v>
      </c>
      <c r="B120" s="167" t="s">
        <v>331</v>
      </c>
      <c r="C120" s="168" t="s">
        <v>332</v>
      </c>
      <c r="D120" s="169" t="s">
        <v>121</v>
      </c>
      <c r="E120" s="170">
        <v>66</v>
      </c>
      <c r="F120" s="171">
        <v>81.91</v>
      </c>
      <c r="G120" s="172">
        <v>5406.06</v>
      </c>
      <c r="H120" s="171">
        <v>0</v>
      </c>
      <c r="I120" s="172">
        <f t="shared" si="18"/>
        <v>0</v>
      </c>
      <c r="J120" s="171">
        <v>81.91</v>
      </c>
      <c r="K120" s="172">
        <f t="shared" si="19"/>
        <v>5406.06</v>
      </c>
      <c r="L120" s="172">
        <v>21</v>
      </c>
      <c r="M120" s="172">
        <f t="shared" si="20"/>
        <v>6541.3326000000006</v>
      </c>
      <c r="N120" s="173">
        <v>6.9999999999999994E-5</v>
      </c>
      <c r="O120" s="173">
        <f t="shared" si="21"/>
        <v>4.62E-3</v>
      </c>
      <c r="P120" s="173">
        <v>0</v>
      </c>
      <c r="Q120" s="173">
        <f t="shared" si="22"/>
        <v>0</v>
      </c>
      <c r="R120" s="173"/>
      <c r="S120" s="173"/>
      <c r="T120" s="174">
        <v>0.14199999999999999</v>
      </c>
      <c r="U120" s="173">
        <f t="shared" si="23"/>
        <v>9.3699999999999992</v>
      </c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 t="s">
        <v>122</v>
      </c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ht="22.5" outlineLevel="1" x14ac:dyDescent="0.3">
      <c r="A121" s="166">
        <v>105</v>
      </c>
      <c r="B121" s="167" t="s">
        <v>333</v>
      </c>
      <c r="C121" s="168" t="s">
        <v>334</v>
      </c>
      <c r="D121" s="169" t="s">
        <v>121</v>
      </c>
      <c r="E121" s="170">
        <v>3</v>
      </c>
      <c r="F121" s="171">
        <v>85.32</v>
      </c>
      <c r="G121" s="172">
        <v>255.96</v>
      </c>
      <c r="H121" s="171">
        <v>0</v>
      </c>
      <c r="I121" s="172">
        <f t="shared" si="18"/>
        <v>0</v>
      </c>
      <c r="J121" s="171">
        <v>85.32</v>
      </c>
      <c r="K121" s="172">
        <f t="shared" si="19"/>
        <v>255.96</v>
      </c>
      <c r="L121" s="172">
        <v>21</v>
      </c>
      <c r="M121" s="172">
        <f t="shared" si="20"/>
        <v>309.71159999999998</v>
      </c>
      <c r="N121" s="173">
        <v>6.9999999999999994E-5</v>
      </c>
      <c r="O121" s="173">
        <f t="shared" si="21"/>
        <v>2.1000000000000001E-4</v>
      </c>
      <c r="P121" s="173">
        <v>0</v>
      </c>
      <c r="Q121" s="173">
        <f t="shared" si="22"/>
        <v>0</v>
      </c>
      <c r="R121" s="173"/>
      <c r="S121" s="173"/>
      <c r="T121" s="174">
        <v>0.14199999999999999</v>
      </c>
      <c r="U121" s="173">
        <f t="shared" si="23"/>
        <v>0.43</v>
      </c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 t="s">
        <v>122</v>
      </c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ht="22.5" outlineLevel="1" x14ac:dyDescent="0.3">
      <c r="A122" s="166">
        <v>106</v>
      </c>
      <c r="B122" s="167" t="s">
        <v>335</v>
      </c>
      <c r="C122" s="168" t="s">
        <v>336</v>
      </c>
      <c r="D122" s="169" t="s">
        <v>121</v>
      </c>
      <c r="E122" s="170">
        <v>90</v>
      </c>
      <c r="F122" s="171">
        <v>91.01</v>
      </c>
      <c r="G122" s="172">
        <v>8190.9</v>
      </c>
      <c r="H122" s="171">
        <v>0</v>
      </c>
      <c r="I122" s="172">
        <f t="shared" si="18"/>
        <v>0</v>
      </c>
      <c r="J122" s="171">
        <v>91.01</v>
      </c>
      <c r="K122" s="172">
        <f t="shared" si="19"/>
        <v>8190.9</v>
      </c>
      <c r="L122" s="172">
        <v>21</v>
      </c>
      <c r="M122" s="172">
        <f t="shared" si="20"/>
        <v>9910.9889999999996</v>
      </c>
      <c r="N122" s="173">
        <v>1.2E-4</v>
      </c>
      <c r="O122" s="173">
        <f t="shared" si="21"/>
        <v>1.0800000000000001E-2</v>
      </c>
      <c r="P122" s="173">
        <v>0</v>
      </c>
      <c r="Q122" s="173">
        <f t="shared" si="22"/>
        <v>0</v>
      </c>
      <c r="R122" s="173"/>
      <c r="S122" s="173"/>
      <c r="T122" s="174">
        <v>0.157</v>
      </c>
      <c r="U122" s="173">
        <f t="shared" si="23"/>
        <v>14.13</v>
      </c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 t="s">
        <v>122</v>
      </c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ht="22.5" outlineLevel="1" x14ac:dyDescent="0.3">
      <c r="A123" s="166">
        <v>107</v>
      </c>
      <c r="B123" s="167" t="s">
        <v>337</v>
      </c>
      <c r="C123" s="168" t="s">
        <v>338</v>
      </c>
      <c r="D123" s="169" t="s">
        <v>121</v>
      </c>
      <c r="E123" s="170">
        <v>14</v>
      </c>
      <c r="F123" s="171">
        <v>100.11</v>
      </c>
      <c r="G123" s="172">
        <v>1401.54</v>
      </c>
      <c r="H123" s="171">
        <v>0</v>
      </c>
      <c r="I123" s="172">
        <f t="shared" si="18"/>
        <v>0</v>
      </c>
      <c r="J123" s="171">
        <v>100.11</v>
      </c>
      <c r="K123" s="172">
        <f t="shared" si="19"/>
        <v>1401.54</v>
      </c>
      <c r="L123" s="172">
        <v>21</v>
      </c>
      <c r="M123" s="172">
        <f t="shared" si="20"/>
        <v>1695.8634</v>
      </c>
      <c r="N123" s="173">
        <v>1.6000000000000001E-4</v>
      </c>
      <c r="O123" s="173">
        <f t="shared" si="21"/>
        <v>2.2399999999999998E-3</v>
      </c>
      <c r="P123" s="173">
        <v>0</v>
      </c>
      <c r="Q123" s="173">
        <f t="shared" si="22"/>
        <v>0</v>
      </c>
      <c r="R123" s="173"/>
      <c r="S123" s="173"/>
      <c r="T123" s="174">
        <v>0.17</v>
      </c>
      <c r="U123" s="173">
        <f t="shared" si="23"/>
        <v>2.38</v>
      </c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 t="s">
        <v>122</v>
      </c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 x14ac:dyDescent="0.3">
      <c r="A124" s="166">
        <v>108</v>
      </c>
      <c r="B124" s="167" t="s">
        <v>339</v>
      </c>
      <c r="C124" s="168" t="s">
        <v>340</v>
      </c>
      <c r="D124" s="169" t="s">
        <v>121</v>
      </c>
      <c r="E124" s="170">
        <v>22</v>
      </c>
      <c r="F124" s="171">
        <v>106.93</v>
      </c>
      <c r="G124" s="172">
        <v>2352.46</v>
      </c>
      <c r="H124" s="171">
        <v>0</v>
      </c>
      <c r="I124" s="172">
        <f t="shared" si="18"/>
        <v>0</v>
      </c>
      <c r="J124" s="171">
        <v>106.93</v>
      </c>
      <c r="K124" s="172">
        <f t="shared" si="19"/>
        <v>2352.46</v>
      </c>
      <c r="L124" s="172">
        <v>21</v>
      </c>
      <c r="M124" s="172">
        <f t="shared" si="20"/>
        <v>2846.4766</v>
      </c>
      <c r="N124" s="173">
        <v>1.6000000000000001E-4</v>
      </c>
      <c r="O124" s="173">
        <f t="shared" si="21"/>
        <v>3.5200000000000001E-3</v>
      </c>
      <c r="P124" s="173">
        <v>0</v>
      </c>
      <c r="Q124" s="173">
        <f t="shared" si="22"/>
        <v>0</v>
      </c>
      <c r="R124" s="173"/>
      <c r="S124" s="173"/>
      <c r="T124" s="174">
        <v>0.17</v>
      </c>
      <c r="U124" s="173">
        <f t="shared" si="23"/>
        <v>3.74</v>
      </c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 t="s">
        <v>122</v>
      </c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ht="22.5" outlineLevel="1" x14ac:dyDescent="0.3">
      <c r="A125" s="166">
        <v>109</v>
      </c>
      <c r="B125" s="167" t="s">
        <v>341</v>
      </c>
      <c r="C125" s="168" t="s">
        <v>342</v>
      </c>
      <c r="D125" s="169" t="s">
        <v>121</v>
      </c>
      <c r="E125" s="170">
        <v>23</v>
      </c>
      <c r="F125" s="171">
        <v>116.04</v>
      </c>
      <c r="G125" s="172">
        <v>2668.92</v>
      </c>
      <c r="H125" s="171">
        <v>0</v>
      </c>
      <c r="I125" s="172">
        <f t="shared" si="18"/>
        <v>0</v>
      </c>
      <c r="J125" s="171">
        <v>116.04</v>
      </c>
      <c r="K125" s="172">
        <f t="shared" si="19"/>
        <v>2668.92</v>
      </c>
      <c r="L125" s="172">
        <v>21</v>
      </c>
      <c r="M125" s="172">
        <f t="shared" si="20"/>
        <v>3229.3932</v>
      </c>
      <c r="N125" s="173">
        <v>2.1000000000000001E-4</v>
      </c>
      <c r="O125" s="173">
        <f t="shared" si="21"/>
        <v>4.8300000000000001E-3</v>
      </c>
      <c r="P125" s="173">
        <v>0</v>
      </c>
      <c r="Q125" s="173">
        <f t="shared" si="22"/>
        <v>0</v>
      </c>
      <c r="R125" s="173"/>
      <c r="S125" s="173"/>
      <c r="T125" s="174">
        <v>0.2</v>
      </c>
      <c r="U125" s="173">
        <f t="shared" si="23"/>
        <v>4.5999999999999996</v>
      </c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 t="s">
        <v>122</v>
      </c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ht="22.5" outlineLevel="1" x14ac:dyDescent="0.3">
      <c r="A126" s="166">
        <v>110</v>
      </c>
      <c r="B126" s="167" t="s">
        <v>341</v>
      </c>
      <c r="C126" s="168" t="s">
        <v>342</v>
      </c>
      <c r="D126" s="169" t="s">
        <v>121</v>
      </c>
      <c r="E126" s="170">
        <v>70</v>
      </c>
      <c r="F126" s="171">
        <v>116.04</v>
      </c>
      <c r="G126" s="172">
        <v>8122.8</v>
      </c>
      <c r="H126" s="171">
        <v>0</v>
      </c>
      <c r="I126" s="172">
        <f t="shared" si="18"/>
        <v>0</v>
      </c>
      <c r="J126" s="171">
        <v>116.04</v>
      </c>
      <c r="K126" s="172">
        <f t="shared" si="19"/>
        <v>8122.8</v>
      </c>
      <c r="L126" s="172">
        <v>21</v>
      </c>
      <c r="M126" s="172">
        <f t="shared" si="20"/>
        <v>9828.5879999999997</v>
      </c>
      <c r="N126" s="173">
        <v>2.1000000000000001E-4</v>
      </c>
      <c r="O126" s="173">
        <f t="shared" si="21"/>
        <v>1.47E-2</v>
      </c>
      <c r="P126" s="173">
        <v>0</v>
      </c>
      <c r="Q126" s="173">
        <f t="shared" si="22"/>
        <v>0</v>
      </c>
      <c r="R126" s="173"/>
      <c r="S126" s="173"/>
      <c r="T126" s="174">
        <v>0.2</v>
      </c>
      <c r="U126" s="173">
        <f t="shared" si="23"/>
        <v>14</v>
      </c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 t="s">
        <v>122</v>
      </c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ht="22.5" outlineLevel="1" x14ac:dyDescent="0.3">
      <c r="A127" s="166">
        <v>111</v>
      </c>
      <c r="B127" s="167" t="s">
        <v>343</v>
      </c>
      <c r="C127" s="168" t="s">
        <v>344</v>
      </c>
      <c r="D127" s="169" t="s">
        <v>121</v>
      </c>
      <c r="E127" s="170">
        <v>426</v>
      </c>
      <c r="F127" s="171">
        <v>20.14</v>
      </c>
      <c r="G127" s="172">
        <v>8579.64</v>
      </c>
      <c r="H127" s="171">
        <v>0.63</v>
      </c>
      <c r="I127" s="172">
        <f t="shared" si="18"/>
        <v>268.38</v>
      </c>
      <c r="J127" s="171">
        <v>19.510000000000002</v>
      </c>
      <c r="K127" s="172">
        <f t="shared" si="19"/>
        <v>8311.26</v>
      </c>
      <c r="L127" s="172">
        <v>21</v>
      </c>
      <c r="M127" s="172">
        <f t="shared" si="20"/>
        <v>10381.364399999999</v>
      </c>
      <c r="N127" s="173">
        <v>0</v>
      </c>
      <c r="O127" s="173">
        <f t="shared" si="21"/>
        <v>0</v>
      </c>
      <c r="P127" s="173">
        <v>0</v>
      </c>
      <c r="Q127" s="173">
        <f t="shared" si="22"/>
        <v>0</v>
      </c>
      <c r="R127" s="173"/>
      <c r="S127" s="173"/>
      <c r="T127" s="174">
        <v>2.9000000000000001E-2</v>
      </c>
      <c r="U127" s="173">
        <f t="shared" si="23"/>
        <v>12.35</v>
      </c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 t="s">
        <v>122</v>
      </c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 x14ac:dyDescent="0.3">
      <c r="A128" s="166">
        <v>112</v>
      </c>
      <c r="B128" s="167" t="s">
        <v>345</v>
      </c>
      <c r="C128" s="168" t="s">
        <v>346</v>
      </c>
      <c r="D128" s="169" t="s">
        <v>121</v>
      </c>
      <c r="E128" s="170">
        <v>58</v>
      </c>
      <c r="F128" s="171">
        <v>20.14</v>
      </c>
      <c r="G128" s="172">
        <v>1168.1199999999999</v>
      </c>
      <c r="H128" s="171">
        <v>0.63</v>
      </c>
      <c r="I128" s="172">
        <f t="shared" si="18"/>
        <v>36.54</v>
      </c>
      <c r="J128" s="171">
        <v>19.510000000000002</v>
      </c>
      <c r="K128" s="172">
        <f t="shared" si="19"/>
        <v>1131.58</v>
      </c>
      <c r="L128" s="172">
        <v>21</v>
      </c>
      <c r="M128" s="172">
        <f t="shared" si="20"/>
        <v>1413.4251999999999</v>
      </c>
      <c r="N128" s="173">
        <v>0</v>
      </c>
      <c r="O128" s="173">
        <f t="shared" si="21"/>
        <v>0</v>
      </c>
      <c r="P128" s="173">
        <v>0</v>
      </c>
      <c r="Q128" s="173">
        <f t="shared" si="22"/>
        <v>0</v>
      </c>
      <c r="R128" s="173"/>
      <c r="S128" s="173"/>
      <c r="T128" s="174">
        <v>3.1E-2</v>
      </c>
      <c r="U128" s="173">
        <f t="shared" si="23"/>
        <v>1.8</v>
      </c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 t="s">
        <v>122</v>
      </c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 x14ac:dyDescent="0.3">
      <c r="A129" s="166">
        <v>113</v>
      </c>
      <c r="B129" s="167" t="s">
        <v>347</v>
      </c>
      <c r="C129" s="168" t="s">
        <v>348</v>
      </c>
      <c r="D129" s="169" t="s">
        <v>121</v>
      </c>
      <c r="E129" s="170">
        <v>124</v>
      </c>
      <c r="F129" s="171">
        <v>20.14</v>
      </c>
      <c r="G129" s="172">
        <v>2497.36</v>
      </c>
      <c r="H129" s="171">
        <v>0.63</v>
      </c>
      <c r="I129" s="172">
        <f t="shared" si="18"/>
        <v>78.12</v>
      </c>
      <c r="J129" s="171">
        <v>19.510000000000002</v>
      </c>
      <c r="K129" s="172">
        <f t="shared" si="19"/>
        <v>2419.2399999999998</v>
      </c>
      <c r="L129" s="172">
        <v>21</v>
      </c>
      <c r="M129" s="172">
        <f t="shared" si="20"/>
        <v>3021.8056000000001</v>
      </c>
      <c r="N129" s="173">
        <v>0</v>
      </c>
      <c r="O129" s="173">
        <f t="shared" si="21"/>
        <v>0</v>
      </c>
      <c r="P129" s="173">
        <v>0</v>
      </c>
      <c r="Q129" s="173">
        <f t="shared" si="22"/>
        <v>0</v>
      </c>
      <c r="R129" s="173"/>
      <c r="S129" s="173"/>
      <c r="T129" s="174">
        <v>4.2000000000000003E-2</v>
      </c>
      <c r="U129" s="173">
        <f t="shared" si="23"/>
        <v>5.21</v>
      </c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 t="s">
        <v>122</v>
      </c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ht="22.5" outlineLevel="1" x14ac:dyDescent="0.3">
      <c r="A130" s="166">
        <v>114</v>
      </c>
      <c r="B130" s="167" t="s">
        <v>349</v>
      </c>
      <c r="C130" s="168" t="s">
        <v>350</v>
      </c>
      <c r="D130" s="169" t="s">
        <v>121</v>
      </c>
      <c r="E130" s="170">
        <v>608</v>
      </c>
      <c r="F130" s="171">
        <v>20.14</v>
      </c>
      <c r="G130" s="172">
        <v>12245.12</v>
      </c>
      <c r="H130" s="171">
        <v>0.63</v>
      </c>
      <c r="I130" s="172">
        <f t="shared" si="18"/>
        <v>383.04</v>
      </c>
      <c r="J130" s="171">
        <v>19.510000000000002</v>
      </c>
      <c r="K130" s="172">
        <f t="shared" si="19"/>
        <v>11862.08</v>
      </c>
      <c r="L130" s="172">
        <v>21</v>
      </c>
      <c r="M130" s="172">
        <f t="shared" si="20"/>
        <v>14816.5952</v>
      </c>
      <c r="N130" s="173">
        <v>1.0000000000000001E-5</v>
      </c>
      <c r="O130" s="173">
        <f t="shared" si="21"/>
        <v>6.0800000000000003E-3</v>
      </c>
      <c r="P130" s="173">
        <v>0</v>
      </c>
      <c r="Q130" s="173">
        <f t="shared" si="22"/>
        <v>0</v>
      </c>
      <c r="R130" s="173"/>
      <c r="S130" s="173"/>
      <c r="T130" s="174">
        <v>6.2E-2</v>
      </c>
      <c r="U130" s="173">
        <f t="shared" si="23"/>
        <v>37.700000000000003</v>
      </c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 t="s">
        <v>122</v>
      </c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ht="22.5" outlineLevel="1" x14ac:dyDescent="0.3">
      <c r="A131" s="166">
        <v>115</v>
      </c>
      <c r="B131" s="167" t="s">
        <v>351</v>
      </c>
      <c r="C131" s="168" t="s">
        <v>352</v>
      </c>
      <c r="D131" s="169" t="s">
        <v>163</v>
      </c>
      <c r="E131" s="170">
        <v>1.4811700000000001</v>
      </c>
      <c r="F131" s="171">
        <v>662.08</v>
      </c>
      <c r="G131" s="172">
        <v>980.54</v>
      </c>
      <c r="H131" s="171">
        <v>0</v>
      </c>
      <c r="I131" s="172">
        <f t="shared" si="18"/>
        <v>0</v>
      </c>
      <c r="J131" s="171">
        <v>662.08</v>
      </c>
      <c r="K131" s="172">
        <f t="shared" si="19"/>
        <v>980.65</v>
      </c>
      <c r="L131" s="172">
        <v>21</v>
      </c>
      <c r="M131" s="172">
        <f t="shared" si="20"/>
        <v>1186.4533999999999</v>
      </c>
      <c r="N131" s="173">
        <v>0</v>
      </c>
      <c r="O131" s="173">
        <f t="shared" si="21"/>
        <v>0</v>
      </c>
      <c r="P131" s="173">
        <v>0</v>
      </c>
      <c r="Q131" s="173">
        <f t="shared" si="22"/>
        <v>0</v>
      </c>
      <c r="R131" s="173"/>
      <c r="S131" s="173"/>
      <c r="T131" s="174">
        <v>1.327</v>
      </c>
      <c r="U131" s="173">
        <f t="shared" si="23"/>
        <v>1.97</v>
      </c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 t="s">
        <v>122</v>
      </c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x14ac:dyDescent="0.3">
      <c r="A132" s="176" t="s">
        <v>117</v>
      </c>
      <c r="B132" s="177" t="s">
        <v>84</v>
      </c>
      <c r="C132" s="178" t="s">
        <v>85</v>
      </c>
      <c r="D132" s="179"/>
      <c r="E132" s="180"/>
      <c r="F132" s="181"/>
      <c r="G132" s="181">
        <f>SUMIF(AE133:AE171,"&lt;&gt;NOR",G133:G171)</f>
        <v>153772.74000000005</v>
      </c>
      <c r="H132" s="181"/>
      <c r="I132" s="181">
        <f>SUM(I133:I171)</f>
        <v>62212.529999999992</v>
      </c>
      <c r="J132" s="181"/>
      <c r="K132" s="181">
        <f>SUM(K133:K171)</f>
        <v>91560.97000000003</v>
      </c>
      <c r="L132" s="181"/>
      <c r="M132" s="181">
        <f>SUM(M133:M171)</f>
        <v>186065.01540000003</v>
      </c>
      <c r="N132" s="182"/>
      <c r="O132" s="182">
        <f>SUM(O133:O171)</f>
        <v>0.21024000000000004</v>
      </c>
      <c r="P132" s="182"/>
      <c r="Q132" s="182">
        <f>SUM(Q133:Q171)</f>
        <v>1.1433700000000002</v>
      </c>
      <c r="R132" s="182"/>
      <c r="S132" s="182"/>
      <c r="T132" s="183"/>
      <c r="U132" s="182">
        <f>SUM(U133:U171)</f>
        <v>53.09</v>
      </c>
      <c r="AE132" t="s">
        <v>118</v>
      </c>
    </row>
    <row r="133" spans="1:60" outlineLevel="1" x14ac:dyDescent="0.3">
      <c r="A133" s="166">
        <v>116</v>
      </c>
      <c r="B133" s="167" t="s">
        <v>353</v>
      </c>
      <c r="C133" s="168" t="s">
        <v>354</v>
      </c>
      <c r="D133" s="169" t="s">
        <v>265</v>
      </c>
      <c r="E133" s="170">
        <v>4</v>
      </c>
      <c r="F133" s="171">
        <v>236.62</v>
      </c>
      <c r="G133" s="172">
        <v>946.48</v>
      </c>
      <c r="H133" s="171">
        <v>0</v>
      </c>
      <c r="I133" s="172">
        <f t="shared" ref="I133:I171" si="24">ROUND(E133*H133,2)</f>
        <v>0</v>
      </c>
      <c r="J133" s="171">
        <v>236.62</v>
      </c>
      <c r="K133" s="172">
        <f t="shared" ref="K133:K171" si="25">ROUND(E133*J133,2)</f>
        <v>946.48</v>
      </c>
      <c r="L133" s="172">
        <v>21</v>
      </c>
      <c r="M133" s="172">
        <f t="shared" ref="M133:M171" si="26">G133*(1+L133/100)</f>
        <v>1145.2408</v>
      </c>
      <c r="N133" s="173">
        <v>0</v>
      </c>
      <c r="O133" s="173">
        <f t="shared" ref="O133:O171" si="27">ROUND(E133*N133,5)</f>
        <v>0</v>
      </c>
      <c r="P133" s="173">
        <v>1.933E-2</v>
      </c>
      <c r="Q133" s="173">
        <f t="shared" ref="Q133:Q171" si="28">ROUND(E133*P133,5)</f>
        <v>7.732E-2</v>
      </c>
      <c r="R133" s="173"/>
      <c r="S133" s="173"/>
      <c r="T133" s="174">
        <v>0.59</v>
      </c>
      <c r="U133" s="173">
        <f t="shared" ref="U133:U171" si="29">ROUND(E133*T133,2)</f>
        <v>2.36</v>
      </c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 t="s">
        <v>122</v>
      </c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ht="22.5" outlineLevel="1" x14ac:dyDescent="0.3">
      <c r="A134" s="166">
        <v>117</v>
      </c>
      <c r="B134" s="167" t="s">
        <v>355</v>
      </c>
      <c r="C134" s="168" t="s">
        <v>356</v>
      </c>
      <c r="D134" s="169" t="s">
        <v>265</v>
      </c>
      <c r="E134" s="170">
        <v>9</v>
      </c>
      <c r="F134" s="171">
        <v>155.93</v>
      </c>
      <c r="G134" s="172">
        <v>1403.37</v>
      </c>
      <c r="H134" s="171">
        <v>0</v>
      </c>
      <c r="I134" s="172">
        <f t="shared" si="24"/>
        <v>0</v>
      </c>
      <c r="J134" s="171">
        <v>155.93</v>
      </c>
      <c r="K134" s="172">
        <f t="shared" si="25"/>
        <v>1403.37</v>
      </c>
      <c r="L134" s="172">
        <v>21</v>
      </c>
      <c r="M134" s="172">
        <f t="shared" si="26"/>
        <v>1698.0776999999998</v>
      </c>
      <c r="N134" s="173">
        <v>0</v>
      </c>
      <c r="O134" s="173">
        <f t="shared" si="27"/>
        <v>0</v>
      </c>
      <c r="P134" s="173">
        <v>1.9460000000000002E-2</v>
      </c>
      <c r="Q134" s="173">
        <f t="shared" si="28"/>
        <v>0.17513999999999999</v>
      </c>
      <c r="R134" s="173"/>
      <c r="S134" s="173"/>
      <c r="T134" s="174">
        <v>0.38200000000000001</v>
      </c>
      <c r="U134" s="173">
        <f t="shared" si="29"/>
        <v>3.44</v>
      </c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 t="s">
        <v>122</v>
      </c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ht="22.5" outlineLevel="1" x14ac:dyDescent="0.3">
      <c r="A135" s="166">
        <v>118</v>
      </c>
      <c r="B135" s="167" t="s">
        <v>357</v>
      </c>
      <c r="C135" s="168" t="s">
        <v>358</v>
      </c>
      <c r="D135" s="169" t="s">
        <v>265</v>
      </c>
      <c r="E135" s="170">
        <v>1</v>
      </c>
      <c r="F135" s="171">
        <v>244.58</v>
      </c>
      <c r="G135" s="172">
        <v>244.58</v>
      </c>
      <c r="H135" s="171">
        <v>0</v>
      </c>
      <c r="I135" s="172">
        <f t="shared" si="24"/>
        <v>0</v>
      </c>
      <c r="J135" s="171">
        <v>244.58</v>
      </c>
      <c r="K135" s="172">
        <f t="shared" si="25"/>
        <v>244.58</v>
      </c>
      <c r="L135" s="172">
        <v>21</v>
      </c>
      <c r="M135" s="172">
        <f t="shared" si="26"/>
        <v>295.9418</v>
      </c>
      <c r="N135" s="173">
        <v>0</v>
      </c>
      <c r="O135" s="173">
        <f t="shared" si="27"/>
        <v>0</v>
      </c>
      <c r="P135" s="173">
        <v>3.4700000000000002E-2</v>
      </c>
      <c r="Q135" s="173">
        <f t="shared" si="28"/>
        <v>3.4700000000000002E-2</v>
      </c>
      <c r="R135" s="173"/>
      <c r="S135" s="173"/>
      <c r="T135" s="174">
        <v>0.56899999999999995</v>
      </c>
      <c r="U135" s="173">
        <f t="shared" si="29"/>
        <v>0.56999999999999995</v>
      </c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 t="s">
        <v>122</v>
      </c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ht="22.5" outlineLevel="1" x14ac:dyDescent="0.3">
      <c r="A136" s="166">
        <v>119</v>
      </c>
      <c r="B136" s="167" t="s">
        <v>359</v>
      </c>
      <c r="C136" s="168" t="s">
        <v>360</v>
      </c>
      <c r="D136" s="169" t="s">
        <v>265</v>
      </c>
      <c r="E136" s="170">
        <v>1</v>
      </c>
      <c r="F136" s="171">
        <v>1228.6099999999999</v>
      </c>
      <c r="G136" s="172">
        <v>1228.6099999999999</v>
      </c>
      <c r="H136" s="171">
        <v>0</v>
      </c>
      <c r="I136" s="172">
        <f t="shared" si="24"/>
        <v>0</v>
      </c>
      <c r="J136" s="171">
        <v>1228.6099999999999</v>
      </c>
      <c r="K136" s="172">
        <f t="shared" si="25"/>
        <v>1228.6099999999999</v>
      </c>
      <c r="L136" s="172">
        <v>21</v>
      </c>
      <c r="M136" s="172">
        <f t="shared" si="26"/>
        <v>1486.6180999999999</v>
      </c>
      <c r="N136" s="173">
        <v>0</v>
      </c>
      <c r="O136" s="173">
        <f t="shared" si="27"/>
        <v>0</v>
      </c>
      <c r="P136" s="173">
        <v>0.82115000000000005</v>
      </c>
      <c r="Q136" s="173">
        <f t="shared" si="28"/>
        <v>0.82115000000000005</v>
      </c>
      <c r="R136" s="173"/>
      <c r="S136" s="173"/>
      <c r="T136" s="174">
        <v>2.843</v>
      </c>
      <c r="U136" s="173">
        <f t="shared" si="29"/>
        <v>2.84</v>
      </c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 t="s">
        <v>122</v>
      </c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ht="22.5" outlineLevel="1" x14ac:dyDescent="0.3">
      <c r="A137" s="166">
        <v>120</v>
      </c>
      <c r="B137" s="167" t="s">
        <v>361</v>
      </c>
      <c r="C137" s="168" t="s">
        <v>362</v>
      </c>
      <c r="D137" s="169" t="s">
        <v>144</v>
      </c>
      <c r="E137" s="170">
        <v>9</v>
      </c>
      <c r="F137" s="171">
        <v>16.38</v>
      </c>
      <c r="G137" s="172">
        <v>147.41999999999999</v>
      </c>
      <c r="H137" s="171">
        <v>0</v>
      </c>
      <c r="I137" s="172">
        <f t="shared" si="24"/>
        <v>0</v>
      </c>
      <c r="J137" s="171">
        <v>16.38</v>
      </c>
      <c r="K137" s="172">
        <f t="shared" si="25"/>
        <v>147.41999999999999</v>
      </c>
      <c r="L137" s="172">
        <v>21</v>
      </c>
      <c r="M137" s="172">
        <f t="shared" si="26"/>
        <v>178.37819999999999</v>
      </c>
      <c r="N137" s="173">
        <v>0</v>
      </c>
      <c r="O137" s="173">
        <f t="shared" si="27"/>
        <v>0</v>
      </c>
      <c r="P137" s="173">
        <v>8.4999999999999995E-4</v>
      </c>
      <c r="Q137" s="173">
        <f t="shared" si="28"/>
        <v>7.6499999999999997E-3</v>
      </c>
      <c r="R137" s="173"/>
      <c r="S137" s="173"/>
      <c r="T137" s="174">
        <v>3.7999999999999999E-2</v>
      </c>
      <c r="U137" s="173">
        <f t="shared" si="29"/>
        <v>0.34</v>
      </c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 t="s">
        <v>122</v>
      </c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outlineLevel="1" x14ac:dyDescent="0.3">
      <c r="A138" s="166">
        <v>121</v>
      </c>
      <c r="B138" s="167" t="s">
        <v>363</v>
      </c>
      <c r="C138" s="168" t="s">
        <v>364</v>
      </c>
      <c r="D138" s="169" t="s">
        <v>144</v>
      </c>
      <c r="E138" s="170">
        <v>5</v>
      </c>
      <c r="F138" s="171">
        <v>49.14</v>
      </c>
      <c r="G138" s="172">
        <v>245.7</v>
      </c>
      <c r="H138" s="171">
        <v>0</v>
      </c>
      <c r="I138" s="172">
        <f t="shared" si="24"/>
        <v>0</v>
      </c>
      <c r="J138" s="171">
        <v>49.14</v>
      </c>
      <c r="K138" s="172">
        <f t="shared" si="25"/>
        <v>245.7</v>
      </c>
      <c r="L138" s="172">
        <v>21</v>
      </c>
      <c r="M138" s="172">
        <f t="shared" si="26"/>
        <v>297.29699999999997</v>
      </c>
      <c r="N138" s="173">
        <v>0</v>
      </c>
      <c r="O138" s="173">
        <f t="shared" si="27"/>
        <v>0</v>
      </c>
      <c r="P138" s="173">
        <v>4.8999999999999998E-4</v>
      </c>
      <c r="Q138" s="173">
        <f t="shared" si="28"/>
        <v>2.4499999999999999E-3</v>
      </c>
      <c r="R138" s="173"/>
      <c r="S138" s="173"/>
      <c r="T138" s="174">
        <v>0.114</v>
      </c>
      <c r="U138" s="173">
        <f t="shared" si="29"/>
        <v>0.56999999999999995</v>
      </c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 t="s">
        <v>122</v>
      </c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 x14ac:dyDescent="0.3">
      <c r="A139" s="166">
        <v>122</v>
      </c>
      <c r="B139" s="167" t="s">
        <v>365</v>
      </c>
      <c r="C139" s="168" t="s">
        <v>366</v>
      </c>
      <c r="D139" s="169" t="s">
        <v>265</v>
      </c>
      <c r="E139" s="170">
        <v>16</v>
      </c>
      <c r="F139" s="171">
        <v>93.51</v>
      </c>
      <c r="G139" s="172">
        <v>1496.16</v>
      </c>
      <c r="H139" s="171">
        <v>0</v>
      </c>
      <c r="I139" s="172">
        <f t="shared" si="24"/>
        <v>0</v>
      </c>
      <c r="J139" s="171">
        <v>93.51</v>
      </c>
      <c r="K139" s="172">
        <f t="shared" si="25"/>
        <v>1496.16</v>
      </c>
      <c r="L139" s="172">
        <v>21</v>
      </c>
      <c r="M139" s="172">
        <f t="shared" si="26"/>
        <v>1810.3536000000001</v>
      </c>
      <c r="N139" s="173">
        <v>0</v>
      </c>
      <c r="O139" s="173">
        <f t="shared" si="27"/>
        <v>0</v>
      </c>
      <c r="P139" s="173">
        <v>1.56E-3</v>
      </c>
      <c r="Q139" s="173">
        <f t="shared" si="28"/>
        <v>2.496E-2</v>
      </c>
      <c r="R139" s="173"/>
      <c r="S139" s="173"/>
      <c r="T139" s="174">
        <v>0.217</v>
      </c>
      <c r="U139" s="173">
        <f t="shared" si="29"/>
        <v>3.47</v>
      </c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 t="s">
        <v>122</v>
      </c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ht="22.5" outlineLevel="1" x14ac:dyDescent="0.3">
      <c r="A140" s="166">
        <v>123</v>
      </c>
      <c r="B140" s="167" t="s">
        <v>367</v>
      </c>
      <c r="C140" s="168" t="s">
        <v>368</v>
      </c>
      <c r="D140" s="169" t="s">
        <v>163</v>
      </c>
      <c r="E140" s="170">
        <v>1.14337</v>
      </c>
      <c r="F140" s="171">
        <v>1547.14</v>
      </c>
      <c r="G140" s="172">
        <v>1768.38</v>
      </c>
      <c r="H140" s="171">
        <v>0</v>
      </c>
      <c r="I140" s="172">
        <f t="shared" si="24"/>
        <v>0</v>
      </c>
      <c r="J140" s="171">
        <v>1547.14</v>
      </c>
      <c r="K140" s="172">
        <f t="shared" si="25"/>
        <v>1768.95</v>
      </c>
      <c r="L140" s="172">
        <v>21</v>
      </c>
      <c r="M140" s="172">
        <f t="shared" si="26"/>
        <v>2139.7398000000003</v>
      </c>
      <c r="N140" s="173">
        <v>0</v>
      </c>
      <c r="O140" s="173">
        <f t="shared" si="27"/>
        <v>0</v>
      </c>
      <c r="P140" s="173">
        <v>0</v>
      </c>
      <c r="Q140" s="173">
        <f t="shared" si="28"/>
        <v>0</v>
      </c>
      <c r="R140" s="173"/>
      <c r="S140" s="173"/>
      <c r="T140" s="174">
        <v>3.169</v>
      </c>
      <c r="U140" s="173">
        <f t="shared" si="29"/>
        <v>3.62</v>
      </c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 t="s">
        <v>122</v>
      </c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ht="22.5" outlineLevel="1" x14ac:dyDescent="0.3">
      <c r="A141" s="166">
        <v>124</v>
      </c>
      <c r="B141" s="167" t="s">
        <v>369</v>
      </c>
      <c r="C141" s="168" t="s">
        <v>370</v>
      </c>
      <c r="D141" s="169" t="s">
        <v>265</v>
      </c>
      <c r="E141" s="170">
        <v>1</v>
      </c>
      <c r="F141" s="171">
        <v>11602.7</v>
      </c>
      <c r="G141" s="172">
        <v>11602.7</v>
      </c>
      <c r="H141" s="171">
        <v>10581.83</v>
      </c>
      <c r="I141" s="172">
        <f t="shared" si="24"/>
        <v>10581.83</v>
      </c>
      <c r="J141" s="171">
        <v>1020.87</v>
      </c>
      <c r="K141" s="172">
        <f t="shared" si="25"/>
        <v>1020.87</v>
      </c>
      <c r="L141" s="172">
        <v>21</v>
      </c>
      <c r="M141" s="172">
        <f t="shared" si="26"/>
        <v>14039.267</v>
      </c>
      <c r="N141" s="173">
        <v>2.794E-2</v>
      </c>
      <c r="O141" s="173">
        <f t="shared" si="27"/>
        <v>2.794E-2</v>
      </c>
      <c r="P141" s="173">
        <v>0</v>
      </c>
      <c r="Q141" s="173">
        <f t="shared" si="28"/>
        <v>0</v>
      </c>
      <c r="R141" s="173"/>
      <c r="S141" s="173"/>
      <c r="T141" s="174">
        <v>1.5</v>
      </c>
      <c r="U141" s="173">
        <f t="shared" si="29"/>
        <v>1.5</v>
      </c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 t="s">
        <v>122</v>
      </c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ht="22.5" outlineLevel="1" x14ac:dyDescent="0.3">
      <c r="A142" s="166">
        <v>125</v>
      </c>
      <c r="B142" s="167" t="s">
        <v>371</v>
      </c>
      <c r="C142" s="168" t="s">
        <v>372</v>
      </c>
      <c r="D142" s="169" t="s">
        <v>265</v>
      </c>
      <c r="E142" s="170">
        <v>1</v>
      </c>
      <c r="F142" s="171">
        <v>11603.52</v>
      </c>
      <c r="G142" s="172">
        <v>11603.52</v>
      </c>
      <c r="H142" s="171">
        <v>10582.58</v>
      </c>
      <c r="I142" s="172">
        <f t="shared" si="24"/>
        <v>10582.58</v>
      </c>
      <c r="J142" s="171">
        <v>1020.94</v>
      </c>
      <c r="K142" s="172">
        <f t="shared" si="25"/>
        <v>1020.94</v>
      </c>
      <c r="L142" s="172">
        <v>21</v>
      </c>
      <c r="M142" s="172">
        <f t="shared" si="26"/>
        <v>14040.2592</v>
      </c>
      <c r="N142" s="173">
        <v>2.794E-2</v>
      </c>
      <c r="O142" s="173">
        <f t="shared" si="27"/>
        <v>2.794E-2</v>
      </c>
      <c r="P142" s="173">
        <v>0</v>
      </c>
      <c r="Q142" s="173">
        <f t="shared" si="28"/>
        <v>0</v>
      </c>
      <c r="R142" s="173"/>
      <c r="S142" s="173"/>
      <c r="T142" s="174">
        <v>1.5</v>
      </c>
      <c r="U142" s="173">
        <f t="shared" si="29"/>
        <v>1.5</v>
      </c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 t="s">
        <v>122</v>
      </c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ht="22.5" outlineLevel="1" x14ac:dyDescent="0.3">
      <c r="A143" s="166">
        <v>126</v>
      </c>
      <c r="B143" s="167" t="s">
        <v>373</v>
      </c>
      <c r="C143" s="168" t="s">
        <v>374</v>
      </c>
      <c r="D143" s="169" t="s">
        <v>265</v>
      </c>
      <c r="E143" s="170">
        <v>6</v>
      </c>
      <c r="F143" s="171">
        <v>4174.99</v>
      </c>
      <c r="G143" s="172">
        <v>25049.94</v>
      </c>
      <c r="H143" s="171">
        <v>3578.86</v>
      </c>
      <c r="I143" s="172">
        <f t="shared" si="24"/>
        <v>21473.16</v>
      </c>
      <c r="J143" s="171">
        <v>596.13</v>
      </c>
      <c r="K143" s="172">
        <f t="shared" si="25"/>
        <v>3576.78</v>
      </c>
      <c r="L143" s="172">
        <v>21</v>
      </c>
      <c r="M143" s="172">
        <f t="shared" si="26"/>
        <v>30310.427399999997</v>
      </c>
      <c r="N143" s="173">
        <v>1.401E-2</v>
      </c>
      <c r="O143" s="173">
        <f t="shared" si="27"/>
        <v>8.4059999999999996E-2</v>
      </c>
      <c r="P143" s="173">
        <v>0</v>
      </c>
      <c r="Q143" s="173">
        <f t="shared" si="28"/>
        <v>0</v>
      </c>
      <c r="R143" s="173"/>
      <c r="S143" s="173"/>
      <c r="T143" s="174">
        <v>1.1890000000000001</v>
      </c>
      <c r="U143" s="173">
        <f t="shared" si="29"/>
        <v>7.13</v>
      </c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 t="s">
        <v>122</v>
      </c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 x14ac:dyDescent="0.3">
      <c r="A144" s="166">
        <v>127</v>
      </c>
      <c r="B144" s="167" t="s">
        <v>375</v>
      </c>
      <c r="C144" s="168" t="s">
        <v>376</v>
      </c>
      <c r="D144" s="169" t="s">
        <v>265</v>
      </c>
      <c r="E144" s="170">
        <v>1</v>
      </c>
      <c r="F144" s="171">
        <v>6791.47</v>
      </c>
      <c r="G144" s="172">
        <v>6791.47</v>
      </c>
      <c r="H144" s="171">
        <v>5974.53</v>
      </c>
      <c r="I144" s="172">
        <f t="shared" si="24"/>
        <v>5974.53</v>
      </c>
      <c r="J144" s="171">
        <v>816.94</v>
      </c>
      <c r="K144" s="172">
        <f t="shared" si="25"/>
        <v>816.94</v>
      </c>
      <c r="L144" s="172">
        <v>21</v>
      </c>
      <c r="M144" s="172">
        <f t="shared" si="26"/>
        <v>8217.6787000000004</v>
      </c>
      <c r="N144" s="173">
        <v>1.444E-2</v>
      </c>
      <c r="O144" s="173">
        <f t="shared" si="27"/>
        <v>1.444E-2</v>
      </c>
      <c r="P144" s="173">
        <v>0</v>
      </c>
      <c r="Q144" s="173">
        <f t="shared" si="28"/>
        <v>0</v>
      </c>
      <c r="R144" s="173"/>
      <c r="S144" s="173"/>
      <c r="T144" s="174">
        <v>1.25</v>
      </c>
      <c r="U144" s="173">
        <f t="shared" si="29"/>
        <v>1.25</v>
      </c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 t="s">
        <v>122</v>
      </c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ht="22.5" outlineLevel="1" x14ac:dyDescent="0.3">
      <c r="A145" s="166">
        <v>128</v>
      </c>
      <c r="B145" s="167" t="s">
        <v>377</v>
      </c>
      <c r="C145" s="168" t="s">
        <v>378</v>
      </c>
      <c r="D145" s="169" t="s">
        <v>144</v>
      </c>
      <c r="E145" s="170">
        <v>1</v>
      </c>
      <c r="F145" s="171">
        <v>1026.1199999999999</v>
      </c>
      <c r="G145" s="172">
        <v>1026.1199999999999</v>
      </c>
      <c r="H145" s="171">
        <v>318.52999999999997</v>
      </c>
      <c r="I145" s="172">
        <f t="shared" si="24"/>
        <v>318.52999999999997</v>
      </c>
      <c r="J145" s="171">
        <v>707.59</v>
      </c>
      <c r="K145" s="172">
        <f t="shared" si="25"/>
        <v>707.59</v>
      </c>
      <c r="L145" s="172">
        <v>21</v>
      </c>
      <c r="M145" s="172">
        <f t="shared" si="26"/>
        <v>1241.6051999999997</v>
      </c>
      <c r="N145" s="173">
        <v>3.3999999999999998E-3</v>
      </c>
      <c r="O145" s="173">
        <f t="shared" si="27"/>
        <v>3.3999999999999998E-3</v>
      </c>
      <c r="P145" s="173">
        <v>0</v>
      </c>
      <c r="Q145" s="173">
        <f t="shared" si="28"/>
        <v>0</v>
      </c>
      <c r="R145" s="173"/>
      <c r="S145" s="173"/>
      <c r="T145" s="174">
        <v>0</v>
      </c>
      <c r="U145" s="173">
        <f t="shared" si="29"/>
        <v>0</v>
      </c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 t="s">
        <v>177</v>
      </c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ht="22.5" outlineLevel="1" x14ac:dyDescent="0.3">
      <c r="A146" s="166">
        <v>129</v>
      </c>
      <c r="B146" s="167" t="s">
        <v>379</v>
      </c>
      <c r="C146" s="168" t="s">
        <v>380</v>
      </c>
      <c r="D146" s="169" t="s">
        <v>144</v>
      </c>
      <c r="E146" s="170">
        <v>1</v>
      </c>
      <c r="F146" s="171">
        <v>870.26</v>
      </c>
      <c r="G146" s="172">
        <v>870.26</v>
      </c>
      <c r="H146" s="171">
        <v>270.14999999999998</v>
      </c>
      <c r="I146" s="172">
        <f t="shared" si="24"/>
        <v>270.14999999999998</v>
      </c>
      <c r="J146" s="171">
        <v>600.11</v>
      </c>
      <c r="K146" s="172">
        <f t="shared" si="25"/>
        <v>600.11</v>
      </c>
      <c r="L146" s="172">
        <v>21</v>
      </c>
      <c r="M146" s="172">
        <f t="shared" si="26"/>
        <v>1053.0146</v>
      </c>
      <c r="N146" s="173">
        <v>1.1E-4</v>
      </c>
      <c r="O146" s="173">
        <f t="shared" si="27"/>
        <v>1.1E-4</v>
      </c>
      <c r="P146" s="173">
        <v>0</v>
      </c>
      <c r="Q146" s="173">
        <f t="shared" si="28"/>
        <v>0</v>
      </c>
      <c r="R146" s="173"/>
      <c r="S146" s="173"/>
      <c r="T146" s="174">
        <v>0.97299999999999998</v>
      </c>
      <c r="U146" s="173">
        <f t="shared" si="29"/>
        <v>0.97</v>
      </c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 t="s">
        <v>122</v>
      </c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 x14ac:dyDescent="0.3">
      <c r="A147" s="166">
        <v>130</v>
      </c>
      <c r="B147" s="167" t="s">
        <v>381</v>
      </c>
      <c r="C147" s="168" t="s">
        <v>382</v>
      </c>
      <c r="D147" s="169" t="s">
        <v>144</v>
      </c>
      <c r="E147" s="170">
        <v>20</v>
      </c>
      <c r="F147" s="171">
        <v>608.62</v>
      </c>
      <c r="G147" s="172">
        <v>12172.4</v>
      </c>
      <c r="H147" s="171">
        <v>89.76</v>
      </c>
      <c r="I147" s="172">
        <f t="shared" si="24"/>
        <v>1795.2</v>
      </c>
      <c r="J147" s="171">
        <v>518.86</v>
      </c>
      <c r="K147" s="172">
        <f t="shared" si="25"/>
        <v>10377.200000000001</v>
      </c>
      <c r="L147" s="172">
        <v>21</v>
      </c>
      <c r="M147" s="172">
        <f t="shared" si="26"/>
        <v>14728.603999999999</v>
      </c>
      <c r="N147" s="173">
        <v>6.9999999999999999E-4</v>
      </c>
      <c r="O147" s="173">
        <f t="shared" si="27"/>
        <v>1.4E-2</v>
      </c>
      <c r="P147" s="173">
        <v>0</v>
      </c>
      <c r="Q147" s="173">
        <f t="shared" si="28"/>
        <v>0</v>
      </c>
      <c r="R147" s="173"/>
      <c r="S147" s="173"/>
      <c r="T147" s="174">
        <v>0.37</v>
      </c>
      <c r="U147" s="173">
        <f t="shared" si="29"/>
        <v>7.4</v>
      </c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 t="s">
        <v>122</v>
      </c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 x14ac:dyDescent="0.3">
      <c r="A148" s="166">
        <v>131</v>
      </c>
      <c r="B148" s="167" t="s">
        <v>383</v>
      </c>
      <c r="C148" s="168" t="s">
        <v>384</v>
      </c>
      <c r="D148" s="169" t="s">
        <v>265</v>
      </c>
      <c r="E148" s="170">
        <v>9</v>
      </c>
      <c r="F148" s="171">
        <v>834.32</v>
      </c>
      <c r="G148" s="172">
        <v>7508.88</v>
      </c>
      <c r="H148" s="171">
        <v>738.21</v>
      </c>
      <c r="I148" s="172">
        <f t="shared" si="24"/>
        <v>6643.89</v>
      </c>
      <c r="J148" s="171">
        <v>96.11</v>
      </c>
      <c r="K148" s="172">
        <f t="shared" si="25"/>
        <v>864.99</v>
      </c>
      <c r="L148" s="172">
        <v>21</v>
      </c>
      <c r="M148" s="172">
        <f t="shared" si="26"/>
        <v>9085.7448000000004</v>
      </c>
      <c r="N148" s="173">
        <v>2.4000000000000001E-4</v>
      </c>
      <c r="O148" s="173">
        <f t="shared" si="27"/>
        <v>2.16E-3</v>
      </c>
      <c r="P148" s="173">
        <v>0</v>
      </c>
      <c r="Q148" s="173">
        <f t="shared" si="28"/>
        <v>0</v>
      </c>
      <c r="R148" s="173"/>
      <c r="S148" s="173"/>
      <c r="T148" s="174">
        <v>0.124</v>
      </c>
      <c r="U148" s="173">
        <f t="shared" si="29"/>
        <v>1.1200000000000001</v>
      </c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 t="s">
        <v>122</v>
      </c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ht="22.5" outlineLevel="1" x14ac:dyDescent="0.3">
      <c r="A149" s="166">
        <v>132</v>
      </c>
      <c r="B149" s="167" t="s">
        <v>385</v>
      </c>
      <c r="C149" s="168" t="s">
        <v>386</v>
      </c>
      <c r="D149" s="169" t="s">
        <v>265</v>
      </c>
      <c r="E149" s="170">
        <v>2</v>
      </c>
      <c r="F149" s="171">
        <v>749.68</v>
      </c>
      <c r="G149" s="172">
        <v>1499.36</v>
      </c>
      <c r="H149" s="171">
        <v>629.30999999999995</v>
      </c>
      <c r="I149" s="172">
        <f t="shared" si="24"/>
        <v>1258.6199999999999</v>
      </c>
      <c r="J149" s="171">
        <v>120.37</v>
      </c>
      <c r="K149" s="172">
        <f t="shared" si="25"/>
        <v>240.74</v>
      </c>
      <c r="L149" s="172">
        <v>21</v>
      </c>
      <c r="M149" s="172">
        <f t="shared" si="26"/>
        <v>1814.2255999999998</v>
      </c>
      <c r="N149" s="173">
        <v>2.4000000000000001E-4</v>
      </c>
      <c r="O149" s="173">
        <f t="shared" si="27"/>
        <v>4.8000000000000001E-4</v>
      </c>
      <c r="P149" s="173">
        <v>0</v>
      </c>
      <c r="Q149" s="173">
        <f t="shared" si="28"/>
        <v>0</v>
      </c>
      <c r="R149" s="173"/>
      <c r="S149" s="173"/>
      <c r="T149" s="174">
        <v>0.124</v>
      </c>
      <c r="U149" s="173">
        <f t="shared" si="29"/>
        <v>0.25</v>
      </c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 t="s">
        <v>122</v>
      </c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ht="22.5" outlineLevel="1" x14ac:dyDescent="0.3">
      <c r="A150" s="166">
        <v>133</v>
      </c>
      <c r="B150" s="167" t="s">
        <v>387</v>
      </c>
      <c r="C150" s="168" t="s">
        <v>388</v>
      </c>
      <c r="D150" s="169" t="s">
        <v>265</v>
      </c>
      <c r="E150" s="170">
        <v>2</v>
      </c>
      <c r="F150" s="171">
        <v>834.32</v>
      </c>
      <c r="G150" s="172">
        <v>1668.64</v>
      </c>
      <c r="H150" s="171">
        <v>738.21</v>
      </c>
      <c r="I150" s="172">
        <f t="shared" si="24"/>
        <v>1476.42</v>
      </c>
      <c r="J150" s="171">
        <v>96.11</v>
      </c>
      <c r="K150" s="172">
        <f t="shared" si="25"/>
        <v>192.22</v>
      </c>
      <c r="L150" s="172">
        <v>21</v>
      </c>
      <c r="M150" s="172">
        <f t="shared" si="26"/>
        <v>2019.0544</v>
      </c>
      <c r="N150" s="173">
        <v>2.4000000000000001E-4</v>
      </c>
      <c r="O150" s="173">
        <f t="shared" si="27"/>
        <v>4.8000000000000001E-4</v>
      </c>
      <c r="P150" s="173">
        <v>0</v>
      </c>
      <c r="Q150" s="173">
        <f t="shared" si="28"/>
        <v>0</v>
      </c>
      <c r="R150" s="173"/>
      <c r="S150" s="173"/>
      <c r="T150" s="174">
        <v>0.124</v>
      </c>
      <c r="U150" s="173">
        <f t="shared" si="29"/>
        <v>0.25</v>
      </c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 t="s">
        <v>122</v>
      </c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ht="22.5" outlineLevel="1" x14ac:dyDescent="0.3">
      <c r="A151" s="166">
        <v>134</v>
      </c>
      <c r="B151" s="167" t="s">
        <v>389</v>
      </c>
      <c r="C151" s="168" t="s">
        <v>390</v>
      </c>
      <c r="D151" s="169" t="s">
        <v>144</v>
      </c>
      <c r="E151" s="170">
        <v>6</v>
      </c>
      <c r="F151" s="171">
        <v>4015.73</v>
      </c>
      <c r="G151" s="172">
        <v>24094.38</v>
      </c>
      <c r="H151" s="171">
        <v>0</v>
      </c>
      <c r="I151" s="172">
        <f t="shared" si="24"/>
        <v>0</v>
      </c>
      <c r="J151" s="171">
        <v>4015.73</v>
      </c>
      <c r="K151" s="172">
        <f t="shared" si="25"/>
        <v>24094.38</v>
      </c>
      <c r="L151" s="172">
        <v>21</v>
      </c>
      <c r="M151" s="172">
        <f t="shared" si="26"/>
        <v>29154.199800000002</v>
      </c>
      <c r="N151" s="173">
        <v>1.1999999999999999E-3</v>
      </c>
      <c r="O151" s="173">
        <f t="shared" si="27"/>
        <v>7.1999999999999998E-3</v>
      </c>
      <c r="P151" s="173">
        <v>0</v>
      </c>
      <c r="Q151" s="173">
        <f t="shared" si="28"/>
        <v>0</v>
      </c>
      <c r="R151" s="173"/>
      <c r="S151" s="173"/>
      <c r="T151" s="174">
        <v>0</v>
      </c>
      <c r="U151" s="173">
        <f t="shared" si="29"/>
        <v>0</v>
      </c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 t="s">
        <v>177</v>
      </c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</row>
    <row r="152" spans="1:60" ht="22.5" outlineLevel="1" x14ac:dyDescent="0.3">
      <c r="A152" s="166">
        <v>135</v>
      </c>
      <c r="B152" s="167" t="s">
        <v>391</v>
      </c>
      <c r="C152" s="168" t="s">
        <v>392</v>
      </c>
      <c r="D152" s="169" t="s">
        <v>144</v>
      </c>
      <c r="E152" s="170">
        <v>1</v>
      </c>
      <c r="F152" s="171">
        <v>4391.1400000000003</v>
      </c>
      <c r="G152" s="172">
        <v>4391.1400000000003</v>
      </c>
      <c r="H152" s="171">
        <v>0</v>
      </c>
      <c r="I152" s="172">
        <f t="shared" si="24"/>
        <v>0</v>
      </c>
      <c r="J152" s="171">
        <v>4391.1400000000003</v>
      </c>
      <c r="K152" s="172">
        <f t="shared" si="25"/>
        <v>4391.1400000000003</v>
      </c>
      <c r="L152" s="172">
        <v>21</v>
      </c>
      <c r="M152" s="172">
        <f t="shared" si="26"/>
        <v>5313.2794000000004</v>
      </c>
      <c r="N152" s="173">
        <v>1.1000000000000001E-3</v>
      </c>
      <c r="O152" s="173">
        <f t="shared" si="27"/>
        <v>1.1000000000000001E-3</v>
      </c>
      <c r="P152" s="173">
        <v>0</v>
      </c>
      <c r="Q152" s="173">
        <f t="shared" si="28"/>
        <v>0</v>
      </c>
      <c r="R152" s="173"/>
      <c r="S152" s="173"/>
      <c r="T152" s="174">
        <v>0</v>
      </c>
      <c r="U152" s="173">
        <f t="shared" si="29"/>
        <v>0</v>
      </c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 t="s">
        <v>177</v>
      </c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 x14ac:dyDescent="0.3">
      <c r="A153" s="166">
        <v>136</v>
      </c>
      <c r="B153" s="167" t="s">
        <v>393</v>
      </c>
      <c r="C153" s="168" t="s">
        <v>394</v>
      </c>
      <c r="D153" s="169" t="s">
        <v>144</v>
      </c>
      <c r="E153" s="170">
        <v>7</v>
      </c>
      <c r="F153" s="171">
        <v>236.62</v>
      </c>
      <c r="G153" s="172">
        <v>1656.34</v>
      </c>
      <c r="H153" s="171">
        <v>72.77</v>
      </c>
      <c r="I153" s="172">
        <f t="shared" si="24"/>
        <v>509.39</v>
      </c>
      <c r="J153" s="171">
        <v>163.85</v>
      </c>
      <c r="K153" s="172">
        <f t="shared" si="25"/>
        <v>1146.95</v>
      </c>
      <c r="L153" s="172">
        <v>21</v>
      </c>
      <c r="M153" s="172">
        <f t="shared" si="26"/>
        <v>2004.1713999999999</v>
      </c>
      <c r="N153" s="173">
        <v>1.8000000000000001E-4</v>
      </c>
      <c r="O153" s="173">
        <f t="shared" si="27"/>
        <v>1.2600000000000001E-3</v>
      </c>
      <c r="P153" s="173">
        <v>0</v>
      </c>
      <c r="Q153" s="173">
        <f t="shared" si="28"/>
        <v>0</v>
      </c>
      <c r="R153" s="173"/>
      <c r="S153" s="173"/>
      <c r="T153" s="174">
        <v>0.47599999999999998</v>
      </c>
      <c r="U153" s="173">
        <f t="shared" si="29"/>
        <v>3.33</v>
      </c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 t="s">
        <v>122</v>
      </c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ht="33.75" outlineLevel="1" x14ac:dyDescent="0.3">
      <c r="A154" s="166">
        <v>137</v>
      </c>
      <c r="B154" s="167" t="s">
        <v>395</v>
      </c>
      <c r="C154" s="168" t="s">
        <v>396</v>
      </c>
      <c r="D154" s="169" t="s">
        <v>144</v>
      </c>
      <c r="E154" s="170">
        <v>3</v>
      </c>
      <c r="F154" s="171">
        <v>5483.23</v>
      </c>
      <c r="G154" s="172">
        <v>16449.689999999999</v>
      </c>
      <c r="H154" s="171">
        <v>0</v>
      </c>
      <c r="I154" s="172">
        <f t="shared" si="24"/>
        <v>0</v>
      </c>
      <c r="J154" s="171">
        <v>5483.23</v>
      </c>
      <c r="K154" s="172">
        <f t="shared" si="25"/>
        <v>16449.689999999999</v>
      </c>
      <c r="L154" s="172">
        <v>21</v>
      </c>
      <c r="M154" s="172">
        <f t="shared" si="26"/>
        <v>19904.124899999999</v>
      </c>
      <c r="N154" s="173">
        <v>1.48E-3</v>
      </c>
      <c r="O154" s="173">
        <f t="shared" si="27"/>
        <v>4.4400000000000004E-3</v>
      </c>
      <c r="P154" s="173">
        <v>0</v>
      </c>
      <c r="Q154" s="173">
        <f t="shared" si="28"/>
        <v>0</v>
      </c>
      <c r="R154" s="173"/>
      <c r="S154" s="173"/>
      <c r="T154" s="174">
        <v>0</v>
      </c>
      <c r="U154" s="173">
        <f t="shared" si="29"/>
        <v>0</v>
      </c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 t="s">
        <v>177</v>
      </c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ht="22.5" outlineLevel="1" x14ac:dyDescent="0.3">
      <c r="A155" s="166">
        <v>138</v>
      </c>
      <c r="B155" s="167" t="s">
        <v>397</v>
      </c>
      <c r="C155" s="168" t="s">
        <v>398</v>
      </c>
      <c r="D155" s="169" t="s">
        <v>144</v>
      </c>
      <c r="E155" s="170">
        <v>3</v>
      </c>
      <c r="F155" s="171">
        <v>346.97</v>
      </c>
      <c r="G155" s="172">
        <v>1040.9100000000001</v>
      </c>
      <c r="H155" s="171">
        <v>64.58</v>
      </c>
      <c r="I155" s="172">
        <f t="shared" si="24"/>
        <v>193.74</v>
      </c>
      <c r="J155" s="171">
        <v>282.39</v>
      </c>
      <c r="K155" s="172">
        <f t="shared" si="25"/>
        <v>847.17</v>
      </c>
      <c r="L155" s="172">
        <v>21</v>
      </c>
      <c r="M155" s="172">
        <f t="shared" si="26"/>
        <v>1259.5011</v>
      </c>
      <c r="N155" s="173">
        <v>1.2999999999999999E-4</v>
      </c>
      <c r="O155" s="173">
        <f t="shared" si="27"/>
        <v>3.8999999999999999E-4</v>
      </c>
      <c r="P155" s="173">
        <v>0</v>
      </c>
      <c r="Q155" s="173">
        <f t="shared" si="28"/>
        <v>0</v>
      </c>
      <c r="R155" s="173"/>
      <c r="S155" s="173"/>
      <c r="T155" s="174">
        <v>0.65500000000000003</v>
      </c>
      <c r="U155" s="173">
        <f t="shared" si="29"/>
        <v>1.97</v>
      </c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 t="s">
        <v>122</v>
      </c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 x14ac:dyDescent="0.3">
      <c r="A156" s="166">
        <v>139</v>
      </c>
      <c r="B156" s="167" t="s">
        <v>399</v>
      </c>
      <c r="C156" s="168" t="s">
        <v>400</v>
      </c>
      <c r="D156" s="169" t="s">
        <v>144</v>
      </c>
      <c r="E156" s="170">
        <v>8</v>
      </c>
      <c r="F156" s="171">
        <v>290.08999999999997</v>
      </c>
      <c r="G156" s="172">
        <v>2320.7199999999998</v>
      </c>
      <c r="H156" s="171">
        <v>0</v>
      </c>
      <c r="I156" s="172">
        <f t="shared" si="24"/>
        <v>0</v>
      </c>
      <c r="J156" s="171">
        <v>290.08999999999997</v>
      </c>
      <c r="K156" s="172">
        <f t="shared" si="25"/>
        <v>2320.7199999999998</v>
      </c>
      <c r="L156" s="172">
        <v>21</v>
      </c>
      <c r="M156" s="172">
        <f t="shared" si="26"/>
        <v>2808.0711999999999</v>
      </c>
      <c r="N156" s="173">
        <v>4.2000000000000002E-4</v>
      </c>
      <c r="O156" s="173">
        <f t="shared" si="27"/>
        <v>3.3600000000000001E-3</v>
      </c>
      <c r="P156" s="173">
        <v>0</v>
      </c>
      <c r="Q156" s="173">
        <f t="shared" si="28"/>
        <v>0</v>
      </c>
      <c r="R156" s="173"/>
      <c r="S156" s="173"/>
      <c r="T156" s="174">
        <v>0.246</v>
      </c>
      <c r="U156" s="173">
        <f t="shared" si="29"/>
        <v>1.97</v>
      </c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 t="s">
        <v>122</v>
      </c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 x14ac:dyDescent="0.3">
      <c r="A157" s="166">
        <v>140</v>
      </c>
      <c r="B157" s="167" t="s">
        <v>401</v>
      </c>
      <c r="C157" s="168" t="s">
        <v>402</v>
      </c>
      <c r="D157" s="169" t="s">
        <v>144</v>
      </c>
      <c r="E157" s="170">
        <v>2</v>
      </c>
      <c r="F157" s="171">
        <v>301.45999999999998</v>
      </c>
      <c r="G157" s="172">
        <v>602.91999999999996</v>
      </c>
      <c r="H157" s="171">
        <v>0</v>
      </c>
      <c r="I157" s="172">
        <f t="shared" si="24"/>
        <v>0</v>
      </c>
      <c r="J157" s="171">
        <v>301.45999999999998</v>
      </c>
      <c r="K157" s="172">
        <f t="shared" si="25"/>
        <v>602.91999999999996</v>
      </c>
      <c r="L157" s="172">
        <v>21</v>
      </c>
      <c r="M157" s="172">
        <f t="shared" si="26"/>
        <v>729.53319999999997</v>
      </c>
      <c r="N157" s="173">
        <v>2.2000000000000001E-4</v>
      </c>
      <c r="O157" s="173">
        <f t="shared" si="27"/>
        <v>4.4000000000000002E-4</v>
      </c>
      <c r="P157" s="173">
        <v>0</v>
      </c>
      <c r="Q157" s="173">
        <f t="shared" si="28"/>
        <v>0</v>
      </c>
      <c r="R157" s="173"/>
      <c r="S157" s="173"/>
      <c r="T157" s="174">
        <v>0.246</v>
      </c>
      <c r="U157" s="173">
        <f t="shared" si="29"/>
        <v>0.49</v>
      </c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 t="s">
        <v>122</v>
      </c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ht="33.75" outlineLevel="1" x14ac:dyDescent="0.3">
      <c r="A158" s="166">
        <v>141</v>
      </c>
      <c r="B158" s="167" t="s">
        <v>403</v>
      </c>
      <c r="C158" s="168" t="s">
        <v>404</v>
      </c>
      <c r="D158" s="169" t="s">
        <v>144</v>
      </c>
      <c r="E158" s="170">
        <v>4</v>
      </c>
      <c r="F158" s="171">
        <v>253.68</v>
      </c>
      <c r="G158" s="172">
        <v>1014.72</v>
      </c>
      <c r="H158" s="171">
        <v>0</v>
      </c>
      <c r="I158" s="172">
        <f t="shared" si="24"/>
        <v>0</v>
      </c>
      <c r="J158" s="171">
        <v>253.68</v>
      </c>
      <c r="K158" s="172">
        <f t="shared" si="25"/>
        <v>1014.72</v>
      </c>
      <c r="L158" s="172">
        <v>21</v>
      </c>
      <c r="M158" s="172">
        <f t="shared" si="26"/>
        <v>1227.8112000000001</v>
      </c>
      <c r="N158" s="173">
        <v>3.1E-4</v>
      </c>
      <c r="O158" s="173">
        <f t="shared" si="27"/>
        <v>1.24E-3</v>
      </c>
      <c r="P158" s="173">
        <v>0</v>
      </c>
      <c r="Q158" s="173">
        <f t="shared" si="28"/>
        <v>0</v>
      </c>
      <c r="R158" s="173"/>
      <c r="S158" s="173"/>
      <c r="T158" s="174">
        <v>0</v>
      </c>
      <c r="U158" s="173">
        <f t="shared" si="29"/>
        <v>0</v>
      </c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 t="s">
        <v>177</v>
      </c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ht="22.5" outlineLevel="1" x14ac:dyDescent="0.3">
      <c r="A159" s="166">
        <v>142</v>
      </c>
      <c r="B159" s="167" t="s">
        <v>405</v>
      </c>
      <c r="C159" s="168" t="s">
        <v>406</v>
      </c>
      <c r="D159" s="169" t="s">
        <v>144</v>
      </c>
      <c r="E159" s="170">
        <v>4</v>
      </c>
      <c r="F159" s="171">
        <v>255.96</v>
      </c>
      <c r="G159" s="172">
        <v>1023.84</v>
      </c>
      <c r="H159" s="171">
        <v>0</v>
      </c>
      <c r="I159" s="172">
        <f t="shared" si="24"/>
        <v>0</v>
      </c>
      <c r="J159" s="171">
        <v>255.96</v>
      </c>
      <c r="K159" s="172">
        <f t="shared" si="25"/>
        <v>1023.84</v>
      </c>
      <c r="L159" s="172">
        <v>21</v>
      </c>
      <c r="M159" s="172">
        <f t="shared" si="26"/>
        <v>1238.8463999999999</v>
      </c>
      <c r="N159" s="173">
        <v>3.6000000000000002E-4</v>
      </c>
      <c r="O159" s="173">
        <f t="shared" si="27"/>
        <v>1.4400000000000001E-3</v>
      </c>
      <c r="P159" s="173">
        <v>0</v>
      </c>
      <c r="Q159" s="173">
        <f t="shared" si="28"/>
        <v>0</v>
      </c>
      <c r="R159" s="173"/>
      <c r="S159" s="173"/>
      <c r="T159" s="174">
        <v>0</v>
      </c>
      <c r="U159" s="173">
        <f t="shared" si="29"/>
        <v>0</v>
      </c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 t="s">
        <v>177</v>
      </c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ht="22.5" outlineLevel="1" x14ac:dyDescent="0.3">
      <c r="A160" s="166">
        <v>143</v>
      </c>
      <c r="B160" s="167" t="s">
        <v>407</v>
      </c>
      <c r="C160" s="168" t="s">
        <v>408</v>
      </c>
      <c r="D160" s="169" t="s">
        <v>144</v>
      </c>
      <c r="E160" s="170">
        <v>2</v>
      </c>
      <c r="F160" s="171">
        <v>419.77</v>
      </c>
      <c r="G160" s="172">
        <v>839.54</v>
      </c>
      <c r="H160" s="171">
        <v>0</v>
      </c>
      <c r="I160" s="172">
        <f t="shared" si="24"/>
        <v>0</v>
      </c>
      <c r="J160" s="171">
        <v>419.77</v>
      </c>
      <c r="K160" s="172">
        <f t="shared" si="25"/>
        <v>839.54</v>
      </c>
      <c r="L160" s="172">
        <v>21</v>
      </c>
      <c r="M160" s="172">
        <f t="shared" si="26"/>
        <v>1015.8434</v>
      </c>
      <c r="N160" s="173">
        <v>9.0000000000000006E-5</v>
      </c>
      <c r="O160" s="173">
        <f t="shared" si="27"/>
        <v>1.8000000000000001E-4</v>
      </c>
      <c r="P160" s="173">
        <v>0</v>
      </c>
      <c r="Q160" s="173">
        <f t="shared" si="28"/>
        <v>0</v>
      </c>
      <c r="R160" s="173"/>
      <c r="S160" s="173"/>
      <c r="T160" s="174">
        <v>0</v>
      </c>
      <c r="U160" s="173">
        <f t="shared" si="29"/>
        <v>0</v>
      </c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 t="s">
        <v>177</v>
      </c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 x14ac:dyDescent="0.3">
      <c r="A161" s="166">
        <v>144</v>
      </c>
      <c r="B161" s="167" t="s">
        <v>409</v>
      </c>
      <c r="C161" s="168" t="s">
        <v>410</v>
      </c>
      <c r="D161" s="169" t="s">
        <v>144</v>
      </c>
      <c r="E161" s="170">
        <v>2</v>
      </c>
      <c r="F161" s="171">
        <v>90.89</v>
      </c>
      <c r="G161" s="172">
        <v>181.78</v>
      </c>
      <c r="H161" s="171">
        <v>29.17</v>
      </c>
      <c r="I161" s="172">
        <f t="shared" si="24"/>
        <v>58.34</v>
      </c>
      <c r="J161" s="171">
        <v>61.72</v>
      </c>
      <c r="K161" s="172">
        <f t="shared" si="25"/>
        <v>123.44</v>
      </c>
      <c r="L161" s="172">
        <v>21</v>
      </c>
      <c r="M161" s="172">
        <f t="shared" si="26"/>
        <v>219.9538</v>
      </c>
      <c r="N161" s="173">
        <v>1E-4</v>
      </c>
      <c r="O161" s="173">
        <f t="shared" si="27"/>
        <v>2.0000000000000001E-4</v>
      </c>
      <c r="P161" s="173">
        <v>0</v>
      </c>
      <c r="Q161" s="173">
        <f t="shared" si="28"/>
        <v>0</v>
      </c>
      <c r="R161" s="173"/>
      <c r="S161" s="173"/>
      <c r="T161" s="174">
        <v>0.246</v>
      </c>
      <c r="U161" s="173">
        <f t="shared" si="29"/>
        <v>0.49</v>
      </c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 t="s">
        <v>122</v>
      </c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outlineLevel="1" x14ac:dyDescent="0.3">
      <c r="A162" s="166">
        <v>145</v>
      </c>
      <c r="B162" s="167" t="s">
        <v>411</v>
      </c>
      <c r="C162" s="168" t="s">
        <v>412</v>
      </c>
      <c r="D162" s="169" t="s">
        <v>144</v>
      </c>
      <c r="E162" s="170">
        <v>8</v>
      </c>
      <c r="F162" s="171">
        <v>90.89</v>
      </c>
      <c r="G162" s="172">
        <v>727.12</v>
      </c>
      <c r="H162" s="171">
        <v>29.17</v>
      </c>
      <c r="I162" s="172">
        <f t="shared" si="24"/>
        <v>233.36</v>
      </c>
      <c r="J162" s="171">
        <v>61.72</v>
      </c>
      <c r="K162" s="172">
        <f t="shared" si="25"/>
        <v>493.76</v>
      </c>
      <c r="L162" s="172">
        <v>21</v>
      </c>
      <c r="M162" s="172">
        <f t="shared" si="26"/>
        <v>879.8152</v>
      </c>
      <c r="N162" s="173">
        <v>1.4999999999999999E-4</v>
      </c>
      <c r="O162" s="173">
        <f t="shared" si="27"/>
        <v>1.1999999999999999E-3</v>
      </c>
      <c r="P162" s="173">
        <v>0</v>
      </c>
      <c r="Q162" s="173">
        <f t="shared" si="28"/>
        <v>0</v>
      </c>
      <c r="R162" s="173"/>
      <c r="S162" s="173"/>
      <c r="T162" s="174">
        <v>0.25</v>
      </c>
      <c r="U162" s="173">
        <f t="shared" si="29"/>
        <v>2</v>
      </c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 t="s">
        <v>122</v>
      </c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 x14ac:dyDescent="0.3">
      <c r="A163" s="166">
        <v>146</v>
      </c>
      <c r="B163" s="167" t="s">
        <v>413</v>
      </c>
      <c r="C163" s="168" t="s">
        <v>414</v>
      </c>
      <c r="D163" s="169" t="s">
        <v>144</v>
      </c>
      <c r="E163" s="170">
        <v>13</v>
      </c>
      <c r="F163" s="171">
        <v>212.73</v>
      </c>
      <c r="G163" s="172">
        <v>2765.49</v>
      </c>
      <c r="H163" s="171">
        <v>64.83</v>
      </c>
      <c r="I163" s="172">
        <f t="shared" si="24"/>
        <v>842.79</v>
      </c>
      <c r="J163" s="171">
        <v>147.9</v>
      </c>
      <c r="K163" s="172">
        <f t="shared" si="25"/>
        <v>1922.7</v>
      </c>
      <c r="L163" s="172">
        <v>21</v>
      </c>
      <c r="M163" s="172">
        <f t="shared" si="26"/>
        <v>3346.2428999999997</v>
      </c>
      <c r="N163" s="173">
        <v>1.3999999999999999E-4</v>
      </c>
      <c r="O163" s="173">
        <f t="shared" si="27"/>
        <v>1.82E-3</v>
      </c>
      <c r="P163" s="173">
        <v>0</v>
      </c>
      <c r="Q163" s="173">
        <f t="shared" si="28"/>
        <v>0</v>
      </c>
      <c r="R163" s="173"/>
      <c r="S163" s="173"/>
      <c r="T163" s="174">
        <v>0.246</v>
      </c>
      <c r="U163" s="173">
        <f t="shared" si="29"/>
        <v>3.2</v>
      </c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 t="s">
        <v>122</v>
      </c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ht="22.5" outlineLevel="1" x14ac:dyDescent="0.3">
      <c r="A164" s="166">
        <v>147</v>
      </c>
      <c r="B164" s="167" t="s">
        <v>415</v>
      </c>
      <c r="C164" s="168" t="s">
        <v>416</v>
      </c>
      <c r="D164" s="169" t="s">
        <v>144</v>
      </c>
      <c r="E164" s="170">
        <v>3</v>
      </c>
      <c r="F164" s="171">
        <v>276.44</v>
      </c>
      <c r="G164" s="172">
        <v>829.32</v>
      </c>
      <c r="H164" s="171">
        <v>0</v>
      </c>
      <c r="I164" s="172">
        <f t="shared" si="24"/>
        <v>0</v>
      </c>
      <c r="J164" s="171">
        <v>276.44</v>
      </c>
      <c r="K164" s="172">
        <f t="shared" si="25"/>
        <v>829.32</v>
      </c>
      <c r="L164" s="172">
        <v>21</v>
      </c>
      <c r="M164" s="172">
        <f t="shared" si="26"/>
        <v>1003.4772</v>
      </c>
      <c r="N164" s="173">
        <v>2.7999999999999998E-4</v>
      </c>
      <c r="O164" s="173">
        <f t="shared" si="27"/>
        <v>8.4000000000000003E-4</v>
      </c>
      <c r="P164" s="173">
        <v>0</v>
      </c>
      <c r="Q164" s="173">
        <f t="shared" si="28"/>
        <v>0</v>
      </c>
      <c r="R164" s="173"/>
      <c r="S164" s="173"/>
      <c r="T164" s="174">
        <v>0.246</v>
      </c>
      <c r="U164" s="173">
        <f t="shared" si="29"/>
        <v>0.74</v>
      </c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 t="s">
        <v>122</v>
      </c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 x14ac:dyDescent="0.3">
      <c r="A165" s="166">
        <v>148</v>
      </c>
      <c r="B165" s="167" t="s">
        <v>417</v>
      </c>
      <c r="C165" s="168" t="s">
        <v>418</v>
      </c>
      <c r="D165" s="169" t="s">
        <v>144</v>
      </c>
      <c r="E165" s="170">
        <v>1</v>
      </c>
      <c r="F165" s="171">
        <v>301.45999999999998</v>
      </c>
      <c r="G165" s="172">
        <v>301.45999999999998</v>
      </c>
      <c r="H165" s="171">
        <v>0</v>
      </c>
      <c r="I165" s="172">
        <f t="shared" si="24"/>
        <v>0</v>
      </c>
      <c r="J165" s="171">
        <v>301.45999999999998</v>
      </c>
      <c r="K165" s="172">
        <f t="shared" si="25"/>
        <v>301.45999999999998</v>
      </c>
      <c r="L165" s="172">
        <v>21</v>
      </c>
      <c r="M165" s="172">
        <f t="shared" si="26"/>
        <v>364.76659999999998</v>
      </c>
      <c r="N165" s="173">
        <v>2.4000000000000001E-4</v>
      </c>
      <c r="O165" s="173">
        <f t="shared" si="27"/>
        <v>2.4000000000000001E-4</v>
      </c>
      <c r="P165" s="173">
        <v>0</v>
      </c>
      <c r="Q165" s="173">
        <f t="shared" si="28"/>
        <v>0</v>
      </c>
      <c r="R165" s="173"/>
      <c r="S165" s="173"/>
      <c r="T165" s="174">
        <v>0</v>
      </c>
      <c r="U165" s="173">
        <f t="shared" si="29"/>
        <v>0</v>
      </c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 t="s">
        <v>177</v>
      </c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 x14ac:dyDescent="0.3">
      <c r="A166" s="166">
        <v>149</v>
      </c>
      <c r="B166" s="167" t="s">
        <v>419</v>
      </c>
      <c r="C166" s="168" t="s">
        <v>420</v>
      </c>
      <c r="D166" s="169" t="s">
        <v>144</v>
      </c>
      <c r="E166" s="170">
        <v>3</v>
      </c>
      <c r="F166" s="171">
        <v>352.66</v>
      </c>
      <c r="G166" s="172">
        <v>1057.98</v>
      </c>
      <c r="H166" s="171">
        <v>0</v>
      </c>
      <c r="I166" s="172">
        <f t="shared" si="24"/>
        <v>0</v>
      </c>
      <c r="J166" s="171">
        <v>352.66</v>
      </c>
      <c r="K166" s="172">
        <f t="shared" si="25"/>
        <v>1057.98</v>
      </c>
      <c r="L166" s="172">
        <v>21</v>
      </c>
      <c r="M166" s="172">
        <f t="shared" si="26"/>
        <v>1280.1558</v>
      </c>
      <c r="N166" s="173">
        <v>5.4000000000000001E-4</v>
      </c>
      <c r="O166" s="173">
        <f t="shared" si="27"/>
        <v>1.6199999999999999E-3</v>
      </c>
      <c r="P166" s="173">
        <v>0</v>
      </c>
      <c r="Q166" s="173">
        <f t="shared" si="28"/>
        <v>0</v>
      </c>
      <c r="R166" s="173"/>
      <c r="S166" s="173"/>
      <c r="T166" s="174">
        <v>0</v>
      </c>
      <c r="U166" s="173">
        <f t="shared" si="29"/>
        <v>0</v>
      </c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 t="s">
        <v>177</v>
      </c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 x14ac:dyDescent="0.3">
      <c r="A167" s="166">
        <v>150</v>
      </c>
      <c r="B167" s="167" t="s">
        <v>421</v>
      </c>
      <c r="C167" s="168" t="s">
        <v>422</v>
      </c>
      <c r="D167" s="169" t="s">
        <v>144</v>
      </c>
      <c r="E167" s="170">
        <v>1</v>
      </c>
      <c r="F167" s="171">
        <v>352.66</v>
      </c>
      <c r="G167" s="172">
        <v>352.66</v>
      </c>
      <c r="H167" s="171">
        <v>0</v>
      </c>
      <c r="I167" s="172">
        <f t="shared" si="24"/>
        <v>0</v>
      </c>
      <c r="J167" s="171">
        <v>352.66</v>
      </c>
      <c r="K167" s="172">
        <f t="shared" si="25"/>
        <v>352.66</v>
      </c>
      <c r="L167" s="172">
        <v>21</v>
      </c>
      <c r="M167" s="172">
        <f t="shared" si="26"/>
        <v>426.71860000000004</v>
      </c>
      <c r="N167" s="173">
        <v>3.2000000000000003E-4</v>
      </c>
      <c r="O167" s="173">
        <f t="shared" si="27"/>
        <v>3.2000000000000003E-4</v>
      </c>
      <c r="P167" s="173">
        <v>0</v>
      </c>
      <c r="Q167" s="173">
        <f t="shared" si="28"/>
        <v>0</v>
      </c>
      <c r="R167" s="173"/>
      <c r="S167" s="173"/>
      <c r="T167" s="174">
        <v>0</v>
      </c>
      <c r="U167" s="173">
        <f t="shared" si="29"/>
        <v>0</v>
      </c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 t="s">
        <v>177</v>
      </c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 x14ac:dyDescent="0.3">
      <c r="A168" s="166">
        <v>151</v>
      </c>
      <c r="B168" s="167" t="s">
        <v>423</v>
      </c>
      <c r="C168" s="168" t="s">
        <v>424</v>
      </c>
      <c r="D168" s="169" t="s">
        <v>144</v>
      </c>
      <c r="E168" s="170">
        <v>3</v>
      </c>
      <c r="F168" s="171">
        <v>243.45</v>
      </c>
      <c r="G168" s="172">
        <v>730.35</v>
      </c>
      <c r="H168" s="171">
        <v>0</v>
      </c>
      <c r="I168" s="172">
        <f t="shared" si="24"/>
        <v>0</v>
      </c>
      <c r="J168" s="171">
        <v>243.45</v>
      </c>
      <c r="K168" s="172">
        <f t="shared" si="25"/>
        <v>730.35</v>
      </c>
      <c r="L168" s="172">
        <v>21</v>
      </c>
      <c r="M168" s="172">
        <f t="shared" si="26"/>
        <v>883.72350000000006</v>
      </c>
      <c r="N168" s="173">
        <v>2.0000000000000001E-4</v>
      </c>
      <c r="O168" s="173">
        <f t="shared" si="27"/>
        <v>5.9999999999999995E-4</v>
      </c>
      <c r="P168" s="173">
        <v>0</v>
      </c>
      <c r="Q168" s="173">
        <f t="shared" si="28"/>
        <v>0</v>
      </c>
      <c r="R168" s="173"/>
      <c r="S168" s="173"/>
      <c r="T168" s="174">
        <v>0</v>
      </c>
      <c r="U168" s="173">
        <f t="shared" si="29"/>
        <v>0</v>
      </c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 t="s">
        <v>177</v>
      </c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outlineLevel="1" x14ac:dyDescent="0.3">
      <c r="A169" s="166">
        <v>152</v>
      </c>
      <c r="B169" s="167" t="s">
        <v>425</v>
      </c>
      <c r="C169" s="168" t="s">
        <v>426</v>
      </c>
      <c r="D169" s="169" t="s">
        <v>144</v>
      </c>
      <c r="E169" s="170">
        <v>16</v>
      </c>
      <c r="F169" s="171">
        <v>325.35000000000002</v>
      </c>
      <c r="G169" s="172">
        <v>5205.6000000000004</v>
      </c>
      <c r="H169" s="171">
        <v>0</v>
      </c>
      <c r="I169" s="172">
        <f t="shared" si="24"/>
        <v>0</v>
      </c>
      <c r="J169" s="171">
        <v>325.35000000000002</v>
      </c>
      <c r="K169" s="172">
        <f t="shared" si="25"/>
        <v>5205.6000000000004</v>
      </c>
      <c r="L169" s="172">
        <v>21</v>
      </c>
      <c r="M169" s="172">
        <f t="shared" si="26"/>
        <v>6298.7759999999998</v>
      </c>
      <c r="N169" s="173">
        <v>3.8000000000000002E-4</v>
      </c>
      <c r="O169" s="173">
        <f t="shared" si="27"/>
        <v>6.0800000000000003E-3</v>
      </c>
      <c r="P169" s="173">
        <v>0</v>
      </c>
      <c r="Q169" s="173">
        <f t="shared" si="28"/>
        <v>0</v>
      </c>
      <c r="R169" s="173"/>
      <c r="S169" s="173"/>
      <c r="T169" s="174">
        <v>0</v>
      </c>
      <c r="U169" s="173">
        <f t="shared" si="29"/>
        <v>0</v>
      </c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 t="s">
        <v>177</v>
      </c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 x14ac:dyDescent="0.3">
      <c r="A170" s="166">
        <v>153</v>
      </c>
      <c r="B170" s="167" t="s">
        <v>427</v>
      </c>
      <c r="C170" s="168" t="s">
        <v>428</v>
      </c>
      <c r="D170" s="169" t="s">
        <v>144</v>
      </c>
      <c r="E170" s="170">
        <v>2</v>
      </c>
      <c r="F170" s="171">
        <v>375.41</v>
      </c>
      <c r="G170" s="172">
        <v>750.82</v>
      </c>
      <c r="H170" s="171">
        <v>0</v>
      </c>
      <c r="I170" s="172">
        <f t="shared" si="24"/>
        <v>0</v>
      </c>
      <c r="J170" s="171">
        <v>375.41</v>
      </c>
      <c r="K170" s="172">
        <f t="shared" si="25"/>
        <v>750.82</v>
      </c>
      <c r="L170" s="172">
        <v>21</v>
      </c>
      <c r="M170" s="172">
        <f t="shared" si="26"/>
        <v>908.49220000000003</v>
      </c>
      <c r="N170" s="173">
        <v>6.3000000000000003E-4</v>
      </c>
      <c r="O170" s="173">
        <f t="shared" si="27"/>
        <v>1.2600000000000001E-3</v>
      </c>
      <c r="P170" s="173">
        <v>0</v>
      </c>
      <c r="Q170" s="173">
        <f t="shared" si="28"/>
        <v>0</v>
      </c>
      <c r="R170" s="173"/>
      <c r="S170" s="173"/>
      <c r="T170" s="174">
        <v>0</v>
      </c>
      <c r="U170" s="173">
        <f t="shared" si="29"/>
        <v>0</v>
      </c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 t="s">
        <v>177</v>
      </c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ht="22.5" outlineLevel="1" x14ac:dyDescent="0.3">
      <c r="A171" s="166">
        <v>154</v>
      </c>
      <c r="B171" s="167" t="s">
        <v>429</v>
      </c>
      <c r="C171" s="168" t="s">
        <v>430</v>
      </c>
      <c r="D171" s="169" t="s">
        <v>163</v>
      </c>
      <c r="E171" s="170">
        <v>0.21024000000000001</v>
      </c>
      <c r="F171" s="171">
        <v>771.29</v>
      </c>
      <c r="G171" s="172">
        <v>161.97</v>
      </c>
      <c r="H171" s="171">
        <v>0</v>
      </c>
      <c r="I171" s="172">
        <f t="shared" si="24"/>
        <v>0</v>
      </c>
      <c r="J171" s="171">
        <v>771.29</v>
      </c>
      <c r="K171" s="172">
        <f t="shared" si="25"/>
        <v>162.16</v>
      </c>
      <c r="L171" s="172">
        <v>21</v>
      </c>
      <c r="M171" s="172">
        <f t="shared" si="26"/>
        <v>195.9837</v>
      </c>
      <c r="N171" s="173">
        <v>0</v>
      </c>
      <c r="O171" s="173">
        <f t="shared" si="27"/>
        <v>0</v>
      </c>
      <c r="P171" s="173">
        <v>0</v>
      </c>
      <c r="Q171" s="173">
        <f t="shared" si="28"/>
        <v>0</v>
      </c>
      <c r="R171" s="173"/>
      <c r="S171" s="173"/>
      <c r="T171" s="174">
        <v>1.5169999999999999</v>
      </c>
      <c r="U171" s="173">
        <f t="shared" si="29"/>
        <v>0.32</v>
      </c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 t="s">
        <v>122</v>
      </c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x14ac:dyDescent="0.3">
      <c r="A172" s="176" t="s">
        <v>117</v>
      </c>
      <c r="B172" s="177" t="s">
        <v>86</v>
      </c>
      <c r="C172" s="178" t="s">
        <v>87</v>
      </c>
      <c r="D172" s="179"/>
      <c r="E172" s="180"/>
      <c r="F172" s="181"/>
      <c r="G172" s="181">
        <f>SUMIF(AE173,"&lt;&gt;NOR",G173)</f>
        <v>27018</v>
      </c>
      <c r="H172" s="181"/>
      <c r="I172" s="181">
        <f>SUM(I173)</f>
        <v>0</v>
      </c>
      <c r="J172" s="181"/>
      <c r="K172" s="181">
        <f>SUM(K173)</f>
        <v>27018</v>
      </c>
      <c r="L172" s="181"/>
      <c r="M172" s="181">
        <f>SUM(M173)</f>
        <v>32691.78</v>
      </c>
      <c r="N172" s="182"/>
      <c r="O172" s="182">
        <f>SUM(O173)</f>
        <v>9.4999999999999998E-3</v>
      </c>
      <c r="P172" s="182"/>
      <c r="Q172" s="182">
        <f>SUM(Q173)</f>
        <v>0</v>
      </c>
      <c r="R172" s="182"/>
      <c r="S172" s="182"/>
      <c r="T172" s="183"/>
      <c r="U172" s="182">
        <f>SUM(U173)</f>
        <v>9.8800000000000008</v>
      </c>
      <c r="AE172" t="s">
        <v>118</v>
      </c>
    </row>
    <row r="173" spans="1:60" ht="22.5" outlineLevel="1" x14ac:dyDescent="0.3">
      <c r="A173" s="166">
        <v>155</v>
      </c>
      <c r="B173" s="167" t="s">
        <v>431</v>
      </c>
      <c r="C173" s="168" t="s">
        <v>432</v>
      </c>
      <c r="D173" s="169" t="s">
        <v>433</v>
      </c>
      <c r="E173" s="170">
        <v>190</v>
      </c>
      <c r="F173" s="171">
        <v>142.19999999999999</v>
      </c>
      <c r="G173" s="172">
        <v>27018</v>
      </c>
      <c r="H173" s="171">
        <v>0</v>
      </c>
      <c r="I173" s="172">
        <f>ROUND(E173*H173,2)</f>
        <v>0</v>
      </c>
      <c r="J173" s="171">
        <v>142.19999999999999</v>
      </c>
      <c r="K173" s="172">
        <f>ROUND(E173*J173,2)</f>
        <v>27018</v>
      </c>
      <c r="L173" s="172">
        <v>21</v>
      </c>
      <c r="M173" s="172">
        <f>G173*(1+L173/100)</f>
        <v>32691.78</v>
      </c>
      <c r="N173" s="173">
        <v>5.0000000000000002E-5</v>
      </c>
      <c r="O173" s="173">
        <f>ROUND(E173*N173,5)</f>
        <v>9.4999999999999998E-3</v>
      </c>
      <c r="P173" s="173">
        <v>0</v>
      </c>
      <c r="Q173" s="173">
        <f>ROUND(E173*P173,5)</f>
        <v>0</v>
      </c>
      <c r="R173" s="173"/>
      <c r="S173" s="173"/>
      <c r="T173" s="174">
        <v>5.1999999999999998E-2</v>
      </c>
      <c r="U173" s="173">
        <f>ROUND(E173*T173,2)</f>
        <v>9.8800000000000008</v>
      </c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 t="s">
        <v>122</v>
      </c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x14ac:dyDescent="0.3">
      <c r="A174" s="176" t="s">
        <v>117</v>
      </c>
      <c r="B174" s="177" t="s">
        <v>35</v>
      </c>
      <c r="C174" s="178" t="s">
        <v>36</v>
      </c>
      <c r="D174" s="179"/>
      <c r="E174" s="180"/>
      <c r="F174" s="181"/>
      <c r="G174" s="181">
        <f>SUMIF(AE175,"&lt;&gt;NOR",G175)</f>
        <v>28440</v>
      </c>
      <c r="H174" s="181"/>
      <c r="I174" s="181">
        <f>SUM(I175)</f>
        <v>0</v>
      </c>
      <c r="J174" s="181"/>
      <c r="K174" s="181">
        <f>SUM(K175)</f>
        <v>28440</v>
      </c>
      <c r="L174" s="181"/>
      <c r="M174" s="181">
        <f>SUM(M175)</f>
        <v>34412.400000000001</v>
      </c>
      <c r="N174" s="182"/>
      <c r="O174" s="182">
        <f>SUM(O175)</f>
        <v>0</v>
      </c>
      <c r="P174" s="182"/>
      <c r="Q174" s="182">
        <f>SUM(Q175)</f>
        <v>0</v>
      </c>
      <c r="R174" s="182"/>
      <c r="S174" s="182"/>
      <c r="T174" s="183"/>
      <c r="U174" s="182">
        <f>SUM(U175)</f>
        <v>0</v>
      </c>
      <c r="AE174" t="s">
        <v>118</v>
      </c>
    </row>
    <row r="175" spans="1:60" outlineLevel="1" x14ac:dyDescent="0.3">
      <c r="A175" s="191">
        <v>156</v>
      </c>
      <c r="B175" s="192" t="s">
        <v>434</v>
      </c>
      <c r="C175" s="193" t="s">
        <v>435</v>
      </c>
      <c r="D175" s="194" t="s">
        <v>23</v>
      </c>
      <c r="E175" s="195">
        <v>1</v>
      </c>
      <c r="F175" s="196">
        <v>28440</v>
      </c>
      <c r="G175" s="197">
        <v>28440</v>
      </c>
      <c r="H175" s="196">
        <v>0</v>
      </c>
      <c r="I175" s="197">
        <f>ROUND(E175*H175,2)</f>
        <v>0</v>
      </c>
      <c r="J175" s="196">
        <v>28440</v>
      </c>
      <c r="K175" s="197">
        <f>ROUND(E175*J175,2)</f>
        <v>28440</v>
      </c>
      <c r="L175" s="197">
        <v>21</v>
      </c>
      <c r="M175" s="197">
        <f>G175*(1+L175/100)</f>
        <v>34412.400000000001</v>
      </c>
      <c r="N175" s="198">
        <v>0</v>
      </c>
      <c r="O175" s="198">
        <f>ROUND(E175*N175,5)</f>
        <v>0</v>
      </c>
      <c r="P175" s="198">
        <v>0</v>
      </c>
      <c r="Q175" s="198">
        <f>ROUND(E175*P175,5)</f>
        <v>0</v>
      </c>
      <c r="R175" s="198"/>
      <c r="S175" s="198"/>
      <c r="T175" s="199">
        <v>0</v>
      </c>
      <c r="U175" s="198">
        <f>ROUND(E175*T175,2)</f>
        <v>0</v>
      </c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 t="s">
        <v>122</v>
      </c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x14ac:dyDescent="0.3">
      <c r="A176" s="136"/>
      <c r="B176" s="140" t="s">
        <v>436</v>
      </c>
      <c r="C176" s="200" t="s">
        <v>436</v>
      </c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AC176">
        <v>15</v>
      </c>
      <c r="AD176">
        <v>21</v>
      </c>
    </row>
    <row r="177" spans="1:31" x14ac:dyDescent="0.3">
      <c r="A177" s="201"/>
      <c r="B177" s="202">
        <v>26</v>
      </c>
      <c r="C177" s="203" t="s">
        <v>436</v>
      </c>
      <c r="D177" s="204"/>
      <c r="E177" s="204"/>
      <c r="F177" s="204"/>
      <c r="G177" s="205">
        <f>G8+G12+G16+G22+G34+G36+G39+G48+G86+G132+G172+G174</f>
        <v>1412821.2400000002</v>
      </c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AC177">
        <f>SUMIF(L7:L175,AC176,G7:G175)</f>
        <v>0</v>
      </c>
      <c r="AD177">
        <f>SUMIF(L7:L175,AD176,G7:G175)</f>
        <v>1412821.2399999998</v>
      </c>
      <c r="AE177" t="s">
        <v>437</v>
      </c>
    </row>
    <row r="178" spans="1:31" x14ac:dyDescent="0.3">
      <c r="A178" s="136"/>
      <c r="B178" s="140" t="s">
        <v>436</v>
      </c>
      <c r="C178" s="200" t="s">
        <v>436</v>
      </c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</row>
    <row r="179" spans="1:31" x14ac:dyDescent="0.3">
      <c r="A179" s="136"/>
      <c r="B179" s="140" t="s">
        <v>436</v>
      </c>
      <c r="C179" s="200" t="s">
        <v>436</v>
      </c>
      <c r="D179" s="136"/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</row>
    <row r="180" spans="1:31" x14ac:dyDescent="0.3">
      <c r="A180" s="278">
        <v>33</v>
      </c>
      <c r="B180" s="278"/>
      <c r="C180" s="279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</row>
    <row r="181" spans="1:31" x14ac:dyDescent="0.3">
      <c r="A181" s="259"/>
      <c r="B181" s="260"/>
      <c r="C181" s="261"/>
      <c r="D181" s="260"/>
      <c r="E181" s="260"/>
      <c r="F181" s="260"/>
      <c r="G181" s="262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AE181" t="s">
        <v>438</v>
      </c>
    </row>
    <row r="182" spans="1:31" x14ac:dyDescent="0.3">
      <c r="A182" s="263"/>
      <c r="B182" s="264"/>
      <c r="C182" s="265"/>
      <c r="D182" s="264"/>
      <c r="E182" s="264"/>
      <c r="F182" s="264"/>
      <c r="G182" s="26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</row>
    <row r="183" spans="1:31" x14ac:dyDescent="0.3">
      <c r="A183" s="263"/>
      <c r="B183" s="264"/>
      <c r="C183" s="265"/>
      <c r="D183" s="264"/>
      <c r="E183" s="264"/>
      <c r="F183" s="264"/>
      <c r="G183" s="26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</row>
    <row r="184" spans="1:31" x14ac:dyDescent="0.3">
      <c r="A184" s="263"/>
      <c r="B184" s="264"/>
      <c r="C184" s="265"/>
      <c r="D184" s="264"/>
      <c r="E184" s="264"/>
      <c r="F184" s="264"/>
      <c r="G184" s="26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</row>
    <row r="185" spans="1:31" x14ac:dyDescent="0.3">
      <c r="A185" s="267"/>
      <c r="B185" s="268"/>
      <c r="C185" s="269"/>
      <c r="D185" s="268"/>
      <c r="E185" s="268"/>
      <c r="F185" s="268"/>
      <c r="G185" s="270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</row>
    <row r="186" spans="1:31" x14ac:dyDescent="0.3">
      <c r="A186" s="136"/>
      <c r="B186" s="140" t="s">
        <v>436</v>
      </c>
      <c r="C186" s="200" t="s">
        <v>436</v>
      </c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</row>
    <row r="187" spans="1:31" x14ac:dyDescent="0.3">
      <c r="C187" s="206"/>
      <c r="AE187" t="s">
        <v>439</v>
      </c>
    </row>
  </sheetData>
  <mergeCells count="6">
    <mergeCell ref="A181:G185"/>
    <mergeCell ref="A1:G1"/>
    <mergeCell ref="C2:G2"/>
    <mergeCell ref="C3:G3"/>
    <mergeCell ref="C4:G4"/>
    <mergeCell ref="A180:C180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2021-04-23T08:45:57Z</dcterms:modified>
</cp:coreProperties>
</file>